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1" state="hidden" r:id="rId1"/>
    <sheet name="Sheet4" sheetId="4" state="hidden" r:id="rId2"/>
    <sheet name="Sheet9" sheetId="9" state="hidden" r:id="rId3"/>
    <sheet name="竞价明细表" sheetId="11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竞价明细表!$A$3:$G$107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<sst xmlns="http://schemas.openxmlformats.org/spreadsheetml/2006/main" count="21391" uniqueCount="1774">
  <si>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</si>
  <si>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</si>
  <si>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</si>
  <si>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</si>
  <si>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</si>
  <si>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</si>
  <si>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</si>
  <si>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</si>
  <si>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</si>
  <si>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</si>
  <si>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</si>
  <si>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</si>
  <si>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</si>
  <si>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</si>
  <si>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</si>
  <si>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</si>
  <si>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</si>
  <si>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</si>
  <si>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</si>
  <si>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</si>
  <si>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</si>
  <si>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</si>
  <si>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</si>
  <si>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</si>
  <si>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</si>
  <si>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</si>
  <si>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</si>
  <si>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</si>
  <si>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</si>
  <si>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</si>
  <si>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</si>
  <si>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</si>
  <si>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</si>
  <si>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</si>
  <si>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</si>
  <si>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</si>
  <si>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</si>
  <si>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</si>
  <si>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</si>
  <si>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</si>
  <si>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</si>
  <si>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</si>
  <si>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</si>
  <si>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</si>
  <si>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</si>
  <si>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</si>
  <si>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</si>
  <si>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</si>
  <si>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</si>
  <si>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</si>
  <si>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</si>
  <si>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</si>
  <si>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</si>
  <si>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</si>
  <si>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</si>
  <si>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</si>
  <si>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</si>
  <si>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</si>
  <si>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</si>
  <si>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</si>
  <si>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</si>
  <si>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</si>
  <si>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</si>
  <si>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</si>
  <si>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</si>
  <si>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</si>
  <si>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</si>
  <si>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</si>
  <si>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</si>
  <si>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</si>
  <si>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</si>
  <si>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</si>
  <si>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</si>
  <si>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</si>
  <si>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</si>
  <si>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</si>
  <si>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</si>
  <si>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</si>
  <si>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</si>
  <si>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</si>
  <si>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</si>
  <si>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</si>
  <si>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</si>
  <si>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</si>
  <si>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</si>
  <si>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</si>
  <si>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</si>
  <si>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</si>
  <si>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</si>
  <si>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</si>
  <si>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</si>
  <si>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</si>
  <si>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</si>
  <si>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</si>
  <si>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</si>
  <si>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</si>
  <si>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</si>
  <si>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</si>
  <si>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</si>
  <si>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</si>
  <si>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</si>
  <si>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</si>
  <si>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</si>
  <si>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</si>
  <si>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</si>
  <si>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</si>
  <si>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</si>
  <si>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</si>
  <si>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</si>
  <si>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</si>
  <si>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</si>
  <si>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</si>
  <si>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</si>
  <si>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</si>
  <si>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</si>
  <si>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</si>
  <si>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</si>
  <si>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</si>
  <si>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</si>
  <si>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</si>
  <si>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</si>
  <si>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</si>
  <si>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</si>
  <si>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</si>
  <si>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</si>
  <si>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</si>
  <si>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</si>
  <si>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</si>
  <si>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</si>
  <si>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</si>
  <si>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</si>
  <si>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</si>
  <si>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</si>
  <si>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</si>
  <si>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</si>
  <si>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</si>
  <si>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</si>
  <si>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</si>
  <si>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</si>
  <si>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</si>
  <si>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</si>
  <si>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</si>
  <si>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</si>
  <si>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</si>
  <si>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</si>
  <si>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</si>
  <si>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</si>
  <si>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</si>
  <si>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</si>
  <si>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</si>
  <si>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</si>
  <si>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</si>
  <si>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</si>
  <si>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</si>
  <si>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</si>
  <si>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</si>
  <si>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</si>
  <si>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</si>
  <si>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</si>
  <si>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</si>
  <si>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</si>
  <si>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</si>
  <si>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</si>
  <si>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</si>
  <si>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</si>
  <si>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</si>
  <si>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</si>
  <si>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</si>
  <si>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</si>
  <si>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</si>
  <si>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</si>
  <si>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</si>
  <si>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</si>
  <si>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</si>
  <si>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</si>
  <si>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</si>
  <si>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</si>
  <si>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</si>
  <si>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</si>
  <si>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</si>
  <si>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</si>
  <si>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</si>
  <si>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</si>
  <si>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</si>
  <si>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</si>
  <si>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</si>
  <si>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</si>
  <si>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</si>
  <si>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</si>
  <si>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</si>
  <si>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</si>
  <si>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</si>
  <si>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</si>
  <si>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</si>
  <si>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</si>
  <si>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</si>
  <si>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</si>
  <si>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</si>
  <si>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</si>
  <si>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</si>
  <si>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</si>
  <si>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</si>
  <si>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</si>
  <si>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</si>
  <si>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</si>
  <si>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</si>
  <si>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</si>
  <si>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</si>
  <si>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</si>
  <si>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</si>
  <si>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</si>
  <si>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</si>
  <si>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</si>
  <si>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</si>
  <si>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</si>
  <si>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</si>
  <si>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</si>
  <si>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</si>
  <si>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</si>
  <si>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</si>
  <si>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</si>
  <si>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</si>
  <si>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</si>
  <si>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</si>
  <si>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</si>
  <si>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</si>
  <si>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</si>
  <si>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</si>
  <si>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</si>
  <si>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</si>
  <si>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</si>
  <si>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</si>
  <si>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</si>
  <si>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</si>
  <si>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</si>
  <si>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</si>
  <si>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</si>
  <si>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</si>
  <si>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</si>
  <si>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</si>
  <si>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</si>
  <si>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</si>
  <si>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</si>
  <si>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</si>
  <si>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</si>
  <si>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</si>
  <si>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</si>
  <si>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</si>
  <si>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</si>
  <si>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</si>
  <si>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</si>
  <si>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</si>
  <si>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</si>
  <si>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</si>
  <si>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</si>
  <si>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</si>
  <si>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</si>
  <si>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</si>
  <si>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</si>
  <si>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</si>
  <si>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</si>
  <si>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</si>
  <si>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</si>
  <si>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</si>
  <si>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</si>
  <si>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</si>
  <si>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</si>
  <si>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</si>
  <si>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</si>
  <si>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</si>
  <si>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</si>
  <si>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</si>
  <si>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</si>
  <si>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</si>
  <si>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</si>
  <si>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</si>
  <si>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</si>
  <si>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</si>
  <si>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</si>
  <si>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</si>
  <si>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</si>
  <si>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</si>
  <si>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</si>
  <si>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</si>
  <si>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</si>
  <si>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</si>
  <si>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</si>
  <si>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</si>
  <si>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</si>
  <si>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</si>
  <si>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</si>
  <si>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</si>
  <si>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</si>
  <si>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</si>
  <si>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</si>
  <si>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</si>
  <si>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</si>
  <si>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</si>
  <si>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</si>
  <si>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</si>
  <si>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</si>
  <si>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</si>
  <si>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</si>
  <si>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</si>
  <si>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</si>
  <si>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</si>
  <si>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</si>
  <si>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</si>
  <si>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</si>
  <si>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</si>
  <si>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</si>
  <si>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</si>
  <si>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</si>
  <si>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</si>
  <si>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</si>
  <si>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</si>
  <si>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</si>
  <si>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</si>
  <si>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</si>
  <si>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</si>
  <si>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</si>
  <si>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</si>
  <si>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</si>
  <si>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</si>
  <si>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</si>
  <si>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</si>
  <si>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</si>
  <si>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</si>
  <si>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</si>
  <si>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</si>
  <si>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</si>
  <si>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</si>
  <si>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</si>
  <si>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</si>
  <si>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</si>
  <si>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</si>
  <si>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</si>
  <si>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</si>
  <si>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</si>
  <si>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</si>
  <si>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</si>
  <si>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</si>
  <si>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</si>
  <si>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</si>
  <si>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</si>
  <si>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</si>
  <si>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</si>
  <si>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</si>
  <si>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</si>
  <si>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</si>
  <si>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</si>
  <si>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</si>
  <si>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</si>
  <si>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</si>
  <si>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</si>
  <si>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</si>
  <si>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</si>
  <si>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</si>
  <si>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</si>
  <si>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</si>
  <si>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</si>
  <si>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</si>
  <si>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</si>
  <si>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</si>
  <si>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</si>
  <si>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</si>
  <si>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</si>
  <si>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</si>
  <si>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</si>
  <si>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</si>
  <si>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</si>
  <si>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</si>
  <si>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</si>
  <si>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</si>
  <si>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</si>
  <si>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</si>
  <si>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</si>
  <si>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</si>
  <si>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</si>
  <si>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</si>
  <si>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</si>
  <si>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</si>
  <si>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</si>
  <si>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</si>
  <si>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</si>
  <si>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</si>
  <si>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</si>
  <si>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</si>
  <si>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</si>
  <si>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</si>
  <si>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</si>
  <si>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</si>
  <si>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</si>
  <si>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</si>
  <si>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</si>
  <si>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</si>
  <si>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</si>
  <si>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</si>
  <si>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</si>
  <si>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</si>
  <si>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</si>
  <si>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</si>
  <si>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</si>
  <si>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</si>
  <si>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</si>
  <si>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</si>
  <si>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</si>
  <si>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</si>
  <si>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</si>
  <si>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</si>
  <si>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</si>
  <si>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</si>
  <si>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</si>
  <si>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</si>
  <si>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</si>
  <si>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</si>
  <si>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</si>
  <si>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</si>
  <si>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</si>
  <si>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</si>
  <si>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</si>
  <si>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</si>
  <si>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</si>
  <si>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</si>
  <si>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</si>
  <si>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</si>
  <si>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</si>
  <si>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</si>
  <si>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</si>
  <si>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</si>
  <si>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</si>
  <si>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</si>
  <si>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</si>
  <si>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</si>
  <si>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</si>
  <si>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</si>
  <si>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</si>
  <si>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</si>
  <si>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</si>
  <si>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</si>
  <si>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</si>
  <si>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</si>
  <si>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</si>
  <si>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</si>
  <si>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</si>
  <si>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</si>
  <si>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</si>
  <si>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</si>
  <si>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</si>
  <si>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</si>
  <si>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</si>
  <si>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</si>
  <si>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</si>
  <si>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</si>
  <si>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</si>
  <si>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</si>
  <si>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</si>
  <si>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</si>
  <si>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</si>
  <si>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</si>
  <si>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</si>
  <si>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</si>
  <si>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</si>
  <si>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</si>
  <si>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</si>
  <si>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</si>
  <si>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</si>
  <si>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</si>
  <si>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</si>
  <si>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</si>
  <si>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</si>
  <si>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</si>
  <si>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</si>
  <si>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</si>
  <si>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</si>
  <si>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</si>
  <si>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</si>
  <si>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</si>
  <si>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</si>
  <si>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</si>
  <si>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</si>
  <si>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</si>
  <si>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</si>
  <si>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</si>
  <si>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</si>
  <si>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</si>
  <si>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</si>
  <si>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</si>
  <si>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</si>
  <si>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</si>
  <si>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</si>
  <si>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</si>
  <si>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</si>
  <si>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</si>
  <si>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</si>
  <si>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</si>
  <si>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</si>
  <si>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</si>
  <si>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</si>
  <si>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</si>
  <si>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</si>
  <si>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</si>
  <si>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</si>
  <si>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</si>
  <si>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</si>
  <si>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</si>
  <si>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</si>
  <si>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</si>
  <si>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</si>
  <si>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</si>
  <si>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</si>
  <si>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</si>
  <si>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</si>
  <si>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</si>
  <si>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</si>
  <si>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</si>
  <si>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</si>
  <si>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</si>
  <si>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</si>
  <si>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</si>
  <si>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</si>
  <si>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</si>
  <si>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</si>
  <si>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</si>
  <si>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</si>
  <si>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</si>
  <si>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</si>
  <si>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</si>
  <si>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</si>
  <si>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</si>
  <si>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</si>
  <si>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</si>
  <si>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</si>
  <si>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</si>
  <si>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</si>
  <si>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</si>
  <si>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</si>
  <si>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</si>
  <si>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</si>
  <si>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</si>
  <si>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</si>
  <si>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</si>
  <si>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</si>
  <si>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</si>
  <si>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</si>
  <si>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</si>
  <si>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</si>
  <si>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</si>
  <si>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</si>
  <si>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</si>
  <si>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</si>
  <si>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</si>
  <si>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</si>
  <si>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</si>
  <si>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</si>
  <si>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</si>
  <si>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</si>
  <si>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</si>
  <si>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</si>
  <si>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</si>
  <si>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</si>
  <si>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</si>
  <si>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</si>
  <si>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</si>
  <si>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</si>
  <si>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</si>
  <si>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</si>
  <si>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</si>
  <si>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</si>
  <si>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</si>
  <si>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</si>
  <si>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</si>
  <si>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</si>
  <si>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</si>
  <si>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</si>
  <si>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</si>
  <si>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</si>
  <si>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</si>
  <si>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</si>
  <si>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</si>
  <si>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</si>
  <si>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</si>
  <si>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</si>
  <si>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</si>
  <si>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</si>
  <si>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</si>
  <si>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</si>
  <si>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</si>
  <si>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</si>
  <si>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</si>
  <si>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</si>
  <si>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</si>
  <si>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</si>
  <si>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</si>
  <si>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</si>
  <si>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</si>
  <si>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</si>
  <si>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</si>
  <si>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</si>
  <si>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</si>
  <si>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</si>
  <si>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</si>
  <si>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</si>
  <si>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</si>
  <si>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</si>
  <si>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</si>
  <si>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</si>
  <si>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</si>
  <si>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</si>
  <si>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</si>
  <si>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</si>
  <si>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</si>
  <si>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</si>
  <si>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</si>
  <si>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</si>
  <si>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</si>
  <si>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</si>
  <si>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</si>
  <si>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</si>
  <si>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</si>
  <si>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</si>
  <si>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</si>
  <si>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</si>
  <si>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</si>
  <si>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</si>
  <si>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</si>
  <si>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</si>
  <si>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</si>
  <si>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</si>
  <si>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</si>
  <si>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</si>
  <si>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</si>
  <si>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</si>
  <si>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</si>
  <si>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</si>
  <si>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</si>
  <si>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</si>
  <si>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</si>
  <si>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</si>
  <si>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</si>
  <si>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</si>
  <si>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</si>
  <si>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</si>
  <si>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</si>
  <si>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</si>
  <si>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</si>
  <si>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</si>
  <si>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</si>
  <si>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</si>
  <si>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</si>
  <si>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</si>
  <si>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</si>
  <si>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</si>
  <si>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</si>
  <si>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</si>
  <si>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</si>
  <si>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</si>
  <si>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</si>
  <si>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</si>
  <si>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</si>
  <si>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</si>
  <si>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</si>
  <si>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</si>
  <si>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</si>
  <si>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</si>
  <si>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</si>
  <si>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</si>
  <si>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</si>
  <si>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</si>
  <si>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</si>
  <si>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</si>
  <si>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</si>
  <si>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</si>
  <si>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</si>
  <si>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</si>
  <si>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</si>
  <si>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</si>
  <si>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</si>
  <si>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</si>
  <si>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</si>
  <si>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</si>
  <si>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</si>
  <si>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</si>
  <si>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</si>
  <si>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</si>
  <si>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</si>
  <si>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</si>
  <si>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</si>
  <si>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</si>
  <si>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</si>
  <si>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</si>
  <si>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</si>
  <si>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</si>
  <si>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</si>
  <si>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</si>
  <si>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</si>
  <si>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</si>
  <si>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</si>
  <si>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</si>
  <si>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</si>
  <si>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</si>
  <si>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</si>
  <si>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</si>
  <si>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</si>
  <si>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</si>
  <si>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</si>
  <si>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</si>
  <si>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</si>
  <si>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</si>
  <si>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</si>
  <si>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</si>
  <si>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</si>
  <si>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</si>
  <si>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</si>
  <si>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</si>
  <si>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</si>
  <si>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</si>
  <si>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</si>
  <si>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</si>
  <si>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</si>
  <si>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</si>
  <si>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</si>
  <si>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</si>
  <si>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</si>
  <si>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</si>
  <si>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</si>
  <si>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</si>
  <si>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</si>
  <si>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</si>
  <si>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</si>
  <si>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</si>
  <si>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</si>
  <si>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</si>
  <si>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</si>
  <si>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</si>
  <si>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</si>
  <si>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</si>
  <si>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</si>
  <si>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</si>
  <si>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</si>
  <si>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</si>
  <si>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</si>
  <si>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</si>
  <si>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</si>
  <si>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</si>
  <si>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</si>
  <si>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</si>
  <si>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</si>
  <si>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</si>
  <si>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</si>
  <si>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</si>
  <si>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</si>
  <si>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</si>
  <si>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</si>
  <si>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</si>
  <si>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</si>
  <si>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</si>
  <si>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</si>
  <si>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</si>
  <si>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</si>
  <si>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</si>
  <si>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</si>
  <si>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</si>
  <si>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</si>
  <si>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</si>
  <si>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</si>
  <si>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</si>
  <si>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</si>
  <si>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</si>
  <si>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</si>
  <si>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</si>
  <si>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</si>
  <si>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</si>
  <si>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</si>
  <si>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</si>
  <si>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</si>
  <si>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</si>
  <si>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</si>
  <si>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</si>
  <si>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</si>
  <si>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</si>
  <si>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</si>
  <si>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</si>
  <si>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</si>
  <si>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</si>
  <si>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</si>
  <si>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</si>
  <si>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</si>
  <si>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</si>
  <si>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</si>
  <si>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</si>
  <si>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</si>
  <si>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</si>
  <si>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</si>
  <si>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</si>
  <si>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</si>
  <si>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</si>
  <si>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</si>
  <si>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</si>
  <si>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</si>
  <si>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</si>
  <si>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</si>
  <si>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</si>
  <si>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</si>
  <si>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</si>
  <si>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</si>
  <si>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</si>
  <si>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</si>
  <si>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</si>
  <si>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</si>
  <si>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</si>
  <si>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</si>
  <si>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</si>
  <si>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</si>
  <si>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</si>
  <si>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</si>
  <si>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</si>
  <si>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</si>
  <si>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</si>
  <si>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</si>
  <si>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</si>
  <si>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</si>
  <si>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</si>
  <si>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</si>
  <si>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</si>
  <si>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</si>
  <si>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</si>
  <si>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</si>
  <si>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</si>
  <si>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</si>
  <si>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</si>
  <si>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</si>
  <si>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</si>
  <si>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</si>
  <si>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</si>
  <si>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</si>
  <si>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</si>
  <si>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</si>
  <si>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</si>
  <si>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</si>
  <si>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</si>
  <si>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</si>
  <si>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</si>
  <si>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</si>
  <si>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</si>
  <si>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</si>
  <si>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</si>
  <si>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</si>
  <si>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</si>
  <si>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</si>
  <si>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</si>
  <si>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</si>
  <si>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</si>
  <si>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</si>
  <si>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</si>
  <si>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</si>
  <si>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</si>
  <si>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</si>
  <si>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</si>
  <si>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</si>
  <si>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</si>
  <si>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</si>
  <si>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</si>
  <si>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</si>
  <si>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</si>
  <si>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</si>
  <si>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</si>
  <si>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</si>
  <si>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</si>
  <si>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</si>
  <si>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</si>
  <si>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</si>
  <si>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</si>
  <si>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</si>
  <si>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</si>
  <si>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</si>
  <si>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</si>
  <si>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</si>
  <si>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</si>
  <si>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</si>
  <si>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</si>
  <si>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</si>
  <si>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</si>
  <si>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</si>
  <si>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</si>
  <si>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</si>
  <si>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</si>
  <si>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</si>
  <si>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</si>
  <si>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</si>
  <si>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</si>
  <si>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</si>
  <si>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</si>
  <si>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</si>
  <si>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</si>
  <si>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</si>
  <si>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</si>
  <si>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</si>
  <si>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</si>
  <si>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</si>
  <si>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</si>
  <si>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</si>
  <si>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</si>
  <si>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</si>
  <si>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</si>
  <si>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</si>
  <si>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</si>
  <si>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</si>
  <si>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</si>
  <si>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</si>
  <si>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</si>
  <si>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</si>
  <si>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</si>
  <si>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</si>
  <si>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</si>
  <si>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</si>
  <si>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</si>
  <si>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</si>
  <si>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</si>
  <si>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</si>
  <si>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</si>
  <si>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</si>
  <si>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</si>
  <si>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</si>
  <si>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</si>
  <si>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</si>
  <si>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</si>
  <si>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</si>
  <si>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</si>
  <si>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</si>
  <si>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</si>
  <si>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</si>
  <si>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</si>
  <si>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</si>
  <si>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</si>
  <si>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</si>
  <si>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</si>
  <si>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</si>
  <si>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</si>
  <si>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</si>
  <si>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</si>
  <si>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</si>
  <si>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</si>
  <si>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</si>
  <si>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</si>
  <si>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</si>
  <si>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</si>
  <si>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</si>
  <si>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</si>
  <si>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</si>
  <si>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</si>
  <si>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</si>
  <si>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</si>
  <si>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</si>
  <si>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</si>
  <si>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</si>
  <si>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</si>
  <si>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</si>
  <si>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</si>
  <si>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</si>
  <si>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</si>
  <si>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</si>
  <si>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</si>
  <si>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</si>
  <si>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</si>
  <si>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</si>
  <si>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</si>
  <si>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</si>
  <si>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</si>
  <si>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</si>
  <si>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</si>
  <si>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</si>
  <si>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</si>
  <si>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</si>
  <si>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</si>
  <si>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</si>
  <si>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</si>
  <si>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</si>
  <si>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</si>
  <si>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</si>
  <si>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</si>
  <si>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</si>
  <si>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</si>
  <si>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</si>
  <si>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</si>
  <si>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</si>
  <si>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</si>
  <si>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</si>
  <si>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</si>
  <si>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</si>
  <si>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</si>
  <si>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</si>
  <si>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</si>
  <si>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</si>
  <si>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</si>
  <si>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</si>
  <si>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</si>
  <si>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</si>
  <si>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</si>
  <si>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</si>
  <si>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</si>
  <si>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</si>
  <si>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</si>
  <si>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</si>
  <si>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</si>
  <si>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</si>
  <si>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</si>
  <si>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</si>
  <si>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</si>
  <si>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</si>
  <si>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</si>
  <si>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</si>
  <si>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</si>
  <si>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</si>
  <si>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</si>
  <si>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</si>
  <si>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</si>
  <si>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</si>
  <si>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</si>
  <si>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</si>
  <si>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</si>
  <si>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</si>
  <si>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</si>
  <si>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</si>
  <si>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</si>
  <si>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</si>
  <si>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</si>
  <si>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</si>
  <si>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</si>
  <si>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</si>
  <si>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</si>
  <si>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</si>
  <si>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</si>
  <si>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</si>
  <si>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</si>
  <si>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</si>
  <si>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</si>
  <si>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</si>
  <si>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</si>
  <si>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</si>
  <si>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</si>
  <si>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</si>
  <si>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</si>
  <si>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</si>
  <si>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</si>
  <si>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</si>
  <si>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</si>
  <si>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</si>
  <si>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</si>
  <si>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</si>
  <si>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</si>
  <si>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</si>
  <si>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</si>
  <si>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</si>
  <si>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</si>
  <si>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</si>
  <si>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</si>
  <si>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</si>
  <si>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</si>
  <si>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</si>
  <si>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</si>
  <si>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</si>
  <si>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</si>
  <si>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</si>
  <si>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</si>
  <si>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</si>
  <si>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</si>
  <si>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</si>
  <si>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</si>
  <si>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</si>
  <si>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</si>
  <si>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</si>
  <si>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</si>
  <si>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</si>
  <si>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</si>
  <si>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</si>
  <si>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</si>
  <si>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</si>
  <si>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</si>
  <si>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</si>
  <si>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</si>
  <si>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</si>
  <si>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</si>
  <si>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</si>
  <si>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</si>
  <si>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</si>
  <si>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</si>
  <si>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</si>
  <si>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</si>
  <si>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</si>
  <si>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</si>
  <si>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</si>
  <si>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</si>
  <si>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</si>
  <si>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</si>
  <si>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</si>
  <si>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</si>
  <si>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</si>
  <si>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</si>
  <si>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</si>
  <si>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</si>
  <si>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</si>
  <si>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</si>
  <si>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</si>
  <si>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</si>
  <si>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</si>
  <si>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</si>
  <si>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</si>
  <si>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</si>
  <si>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</si>
  <si>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</si>
  <si>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</si>
  <si>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</si>
  <si>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</si>
  <si>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</si>
  <si>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</si>
  <si>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</si>
  <si>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</si>
  <si>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</si>
  <si>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</si>
  <si>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</si>
  <si>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</si>
  <si>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</si>
  <si>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</si>
  <si>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</si>
  <si>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</si>
  <si>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</si>
  <si>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</si>
  <si>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</si>
  <si>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</si>
  <si>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</si>
  <si>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</si>
  <si>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</si>
  <si>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</si>
  <si>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</si>
  <si>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</si>
  <si>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</si>
  <si>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</si>
  <si>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</si>
  <si>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</si>
  <si>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</si>
  <si>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</si>
  <si>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</si>
  <si>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</si>
  <si>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</si>
  <si>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</si>
  <si>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</si>
  <si>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</si>
  <si>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</si>
  <si>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</si>
  <si>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</si>
  <si>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</si>
  <si>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</si>
  <si>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</si>
  <si>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</si>
  <si>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</si>
  <si>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</si>
  <si>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</si>
  <si>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</si>
  <si>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</si>
  <si>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</si>
  <si>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</si>
  <si>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</si>
  <si>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</si>
  <si>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</si>
  <si>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</si>
  <si>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</si>
  <si>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</si>
  <si>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</si>
  <si>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</si>
  <si>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</si>
  <si>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</si>
  <si>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</si>
  <si>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</si>
  <si>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</si>
  <si>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</si>
  <si>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</si>
  <si>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</si>
  <si>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</si>
  <si>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</si>
  <si>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</si>
  <si>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</si>
  <si>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</si>
  <si>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</si>
  <si>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</si>
  <si>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</si>
  <si>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</si>
  <si>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</si>
  <si>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</si>
  <si>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</si>
  <si>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</si>
  <si>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</si>
  <si>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</si>
  <si>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</si>
  <si>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</si>
  <si>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</si>
  <si>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</si>
  <si>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</si>
  <si>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</si>
  <si>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</si>
  <si>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</si>
  <si>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</si>
  <si>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</si>
  <si>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</si>
  <si>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</si>
  <si>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</si>
  <si>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</si>
  <si>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</si>
  <si>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</si>
  <si>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</si>
  <si>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</si>
  <si>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</si>
  <si>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</si>
  <si>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</si>
  <si>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</si>
  <si>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</si>
  <si>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</si>
  <si>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</si>
  <si>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</si>
  <si>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</si>
  <si>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</si>
  <si>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</si>
  <si>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</si>
  <si>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</si>
  <si>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</si>
  <si>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</si>
  <si>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</si>
  <si>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</si>
  <si>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</si>
  <si>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</si>
  <si>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</si>
  <si>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</si>
  <si>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</si>
  <si>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</si>
  <si>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</si>
  <si>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</si>
  <si>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</si>
  <si>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</si>
  <si>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</si>
  <si>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</si>
  <si>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</si>
  <si>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</si>
  <si>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</si>
  <si>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</si>
  <si>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</si>
  <si>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</si>
  <si>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</si>
  <si>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</si>
  <si>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</si>
  <si>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</si>
  <si>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</si>
  <si>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</si>
  <si>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</si>
  <si>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</si>
  <si>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</si>
  <si>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</si>
  <si>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</si>
  <si>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</si>
  <si>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</si>
  <si>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</si>
  <si>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</si>
  <si>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</si>
  <si>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</si>
  <si>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</si>
  <si>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</si>
  <si>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</si>
  <si>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</si>
  <si>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</si>
  <si>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</si>
  <si>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</si>
  <si>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</si>
  <si>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</si>
  <si>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</si>
  <si>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</si>
  <si>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</si>
  <si>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</si>
  <si>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</si>
  <si>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</si>
  <si>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</si>
  <si>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</si>
  <si>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</si>
  <si>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</si>
  <si>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</si>
  <si>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</si>
  <si>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</si>
  <si>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</si>
  <si>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</si>
  <si>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</si>
  <si>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</si>
  <si>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</si>
  <si>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</si>
  <si>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</si>
  <si>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</si>
  <si>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</si>
  <si>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</si>
  <si>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</si>
  <si>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</si>
  <si>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</si>
  <si>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</si>
  <si>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</si>
  <si>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</si>
  <si>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</si>
  <si>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</si>
  <si>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</si>
  <si>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</si>
  <si>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</si>
  <si>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</si>
  <si>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</si>
  <si>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</si>
  <si>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</si>
  <si>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</si>
  <si>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</si>
  <si>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</si>
  <si>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</si>
  <si>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</si>
  <si>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</si>
  <si>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</si>
  <si>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</si>
  <si>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</si>
  <si>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</si>
  <si>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</si>
  <si>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</si>
  <si>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</si>
  <si>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</si>
  <si>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</si>
  <si>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</si>
  <si>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</si>
  <si>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</si>
  <si>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</si>
  <si>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</si>
  <si>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</si>
  <si>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</si>
  <si>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</si>
  <si>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</si>
  <si>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</si>
  <si>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</si>
  <si>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</si>
  <si>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</si>
  <si>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</si>
  <si>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</si>
  <si>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</si>
  <si>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</si>
  <si>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</si>
  <si>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</si>
  <si>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</si>
  <si>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</si>
  <si>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</si>
  <si>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</si>
  <si>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</si>
  <si>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</si>
  <si>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</si>
  <si>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</si>
  <si>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</si>
  <si>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</si>
  <si>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</si>
  <si>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</si>
  <si>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</si>
  <si>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</si>
  <si>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</si>
  <si>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</si>
  <si>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</si>
  <si>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</si>
  <si>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</si>
  <si>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</si>
  <si>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</si>
  <si>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</si>
  <si>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</si>
  <si>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</si>
  <si>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</si>
  <si>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</si>
  <si>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</si>
  <si>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</si>
  <si>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</si>
  <si>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</si>
  <si>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</si>
  <si>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</si>
  <si>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</si>
  <si>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</si>
  <si>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</si>
  <si>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</si>
  <si>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</si>
  <si>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</si>
  <si>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</si>
  <si>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</si>
  <si>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</si>
  <si>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</si>
  <si>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</si>
  <si>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</si>
  <si>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</si>
  <si>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</si>
  <si>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</si>
  <si>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</si>
  <si>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</si>
  <si>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</si>
  <si>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</si>
  <si>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</si>
  <si>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</si>
  <si>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</si>
  <si>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</si>
  <si>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</si>
  <si>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</si>
  <si>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</si>
  <si>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</si>
  <si>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</si>
  <si>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</si>
  <si>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</si>
  <si>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</si>
  <si>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</si>
  <si>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</si>
  <si>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</si>
  <si>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</si>
  <si>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</si>
  <si>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</si>
  <si>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</si>
  <si>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</si>
  <si>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</si>
  <si>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</si>
  <si>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</si>
  <si>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</si>
  <si>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</si>
  <si>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</si>
  <si>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</si>
  <si>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</si>
  <si>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</si>
  <si>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</si>
  <si>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</si>
  <si>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</si>
  <si>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</si>
  <si>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</si>
  <si>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</si>
  <si>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</si>
  <si>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</si>
  <si>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</si>
  <si>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</si>
  <si>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</si>
  <si>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</si>
  <si>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</si>
  <si>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</si>
  <si>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</si>
  <si>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</si>
  <si>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</si>
  <si>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</si>
  <si>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</si>
  <si>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</si>
  <si>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</si>
  <si>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</si>
  <si>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</si>
  <si>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</si>
  <si>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</si>
  <si>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</si>
  <si>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</si>
  <si>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</si>
  <si>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</si>
  <si>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</si>
  <si>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</si>
  <si>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</si>
  <si>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</si>
  <si>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</si>
  <si>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</si>
  <si>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竞价明细表（项目编号：20220701AG）</t>
  </si>
  <si>
    <t>公司名称：
联系人：                                                       联系方式：</t>
  </si>
  <si>
    <t>序号</t>
  </si>
  <si>
    <t>品名</t>
  </si>
  <si>
    <t>规格</t>
  </si>
  <si>
    <t>质量标准及要求</t>
  </si>
  <si>
    <r>
      <rPr>
        <sz val="12"/>
        <color indexed="8"/>
        <rFont val="宋体"/>
        <charset val="134"/>
      </rPr>
      <t>采购数量</t>
    </r>
    <r>
      <rPr>
        <sz val="12"/>
        <color indexed="8"/>
        <rFont val="Calibri"/>
        <charset val="134"/>
      </rPr>
      <t>kg</t>
    </r>
  </si>
  <si>
    <t>可供应单价（元/公斤）</t>
  </si>
  <si>
    <t>备注</t>
  </si>
  <si>
    <t>巴戟天</t>
  </si>
  <si>
    <t>二等</t>
  </si>
  <si>
    <t>扁圆柱形短段5-10mm 。 直径约0.8-1.2cm表面灰黄色或暗灰色 。水分不得过13.5%，总灰分不得过5.4%，浸出物不得少于55%，含耐斯糖（C24H42O21）不得少于2.2%，其它符合《中国药典》2020年版一部、四部</t>
  </si>
  <si>
    <t>水洗货，均匀段，无杂质。水分不得过11.7%，其它检查项符合《北京市中药饮片标准》2000年版</t>
  </si>
  <si>
    <t>均匀的段、无发霉,无节段，异常长段不得过3%，。水分不得过10.8%，总灰分不得过4.5%，浸出物不得少于30.8%，其它检查项符合《中国药典》2020年版一部、四部</t>
  </si>
  <si>
    <t>过过1.6-2.0cm号筛号筛类圆形的薄片1-2mm。表面淡棕红色或类白色。无杂质、虫蛀、无炸心片、无黑斑、霉变。异形片不得过1%，水分不得过12.6%，总灰分不得过3.6%，浸出物不得少于24.2%，含芍药苷不得少于1.76%。其它检查项符合《中国药典》2020年版一部、四部。</t>
  </si>
  <si>
    <t xml:space="preserve"> 过3cm方筛不规则的中心厚片2-4mm。外表皮灰黄色或灰棕色。内控水分13.5%。无杂质、虫蛀、霉变，无油片变色。 。杂质不超过2%。水分不得过13.5%，总灰分不得过4.5%，浸出物不得少于38.5%，其它检查项符合《中国药典》2020年版一部、四部。</t>
  </si>
  <si>
    <t>白头翁</t>
  </si>
  <si>
    <t>过0.5号筛、去除杂质，杂质不超过2%、无霉变。水分不得过11.7%，总灰分不得过9.9%，酸不溶性灰分不得过5.4%，浸出物不得少于18.7%，，含白头翁皂苷B4（C59H96O26）不得少于5.1%。其它检查项符合《中国药典》2020年版一部、四部。</t>
  </si>
  <si>
    <t>白薇</t>
  </si>
  <si>
    <t>直径0.1-0.2cm均匀段,无地上残留茎。无霉变。杂质不超过2%。水分不得过9.9%，总灰分不得过11.7%，酸不溶性灰分不得过3.6%，浸出物不得少于20.9%，其它检查项符合《中国药典》2020年版一部、四部</t>
  </si>
  <si>
    <t>过0.6号筛圆形厚片2-4mm，外表皮淡灰黄色至淡棕黄色，异形片比例不得超过2%，无杂质、出油片、虫蛀、霉变。水分不得过11.7%，总灰分不得过7.2%，酸不溶性灰分不得过1.8%，浸出物不得少于27.5%，含（R，S）-告依春（C5H7NOS）不得少于0.033%。其它检查项《中国药典》2020年版一部、四部</t>
  </si>
  <si>
    <t>萹蓄</t>
  </si>
  <si>
    <t>均匀的段，除尘，颜色均匀，杂质不超过1%。水分不得过10.8%，总灰分不得过12.6%，酸不溶性灰分不得过3.6%，浸出物不得少于11.0%，含杨梅苷（C21H20O12）不得少于0.033%,，其它检查项符合《中国药典》2020年版一部、四部。</t>
  </si>
  <si>
    <t>补骨脂</t>
  </si>
  <si>
    <t>饱满，大小均一、无杂质、无泥沙、无虫蛀、霉变，水分不得过8.1%，总灰分不得过7.2%，酸不溶性灰分不得过1.8%，其它检查项《中国药典》2020年版一部、四部</t>
  </si>
  <si>
    <t>苍耳子</t>
  </si>
  <si>
    <t>颜色均一，无碎粒。杂质不超过2%。水分不得过9.0%，总灰分不得过4.5%，含绿原酸（C16H18O9）不得少于0.28%，其它检查项《中国药典》2020年版一部、四部</t>
  </si>
  <si>
    <t>苍术</t>
  </si>
  <si>
    <t>过2.5号筛，无油片、无杂质。水分不得过9.9%，总灰分不得过4.5%，本品按干燥品计算，含苍术素（C13H10O）不得少于0.33%，其它检查项《中国药典》2020年版一部、四部</t>
  </si>
  <si>
    <t>车前草</t>
  </si>
  <si>
    <t>除尘、颜色均匀、段长均匀。杂质不超过1%。水分不得过11.7%，总灰分不得过13.5%，酸不溶性灰分4.5%，浸出物15.4%，含大车前苷（C29H36O16）不得少于0.11%。其它检查项符合《中国药典》2020年版一部、四部。</t>
  </si>
  <si>
    <t>车前子</t>
  </si>
  <si>
    <t>饱满、去除杂质，水分不得过10.8%，总灰分不得过5.4%，酸不溶性灰分不得过1.8%，含京尼平苷酸（C16H22O10）不得少于0.55%，毛蕊花糖苷（C29H36O15）不得少于0.44%。其它检查项符合《中国药典》2020年版一部、四部。</t>
  </si>
  <si>
    <t>过0.6号筛。无果柄、无异形片、无杂质，黑色、棕色、生虫、霉变。水分不得过11.7%，含橙皮苷（C28H34O15）不得少于3.8%。其它检查项符合《中国药典》2020年版一部、四部。</t>
  </si>
  <si>
    <t>过0.8-1.2号筛厚片2-4mm外表皮棕褐色。 断面颜色一致，无杂质、虫蛀、霉变。内控水分不得过11.7%，含芍药不得少于1.98%。其它检查项符合《中国药典》2020年版一部、四部。</t>
  </si>
  <si>
    <t>类圆锥形或近球形的松贝，表面类白色，气微，味微苦，无杂质、虫蛀、霉变。月牙小不得过2%，小青贝不得过2%，碎粒不得过1.5%，油粒不得过1.5%。水分不得过13.5%，总灰分不得过4.5%，浸出物不得少于9.9%，含量含总生物碱以西贝母碱（C27H43NO3）计，不得少于0.055%，其它检查项符合《中国药典》2020年版一部、四部。</t>
  </si>
  <si>
    <t>均匀段，除尘。水分不得过11.7%，酸不溶性灰分不得过5.4%，浸出物不得少于22%，含槲皮素（C15H10O7）、山柰酚（C15H10O6）和异鼠李素（C16H12O7）的总量不得少于0.11%。其它检查项《中国药典》2020年版一部、四部</t>
  </si>
  <si>
    <t>水洗大腹毛，无杂质 、虫蛀、霉变，水分不得过10.8%，总灰分不得过6.3%，浸出物不得少于9.9%，其它符合《中国药典》2020年版一部、四部</t>
  </si>
  <si>
    <t>过3.0号筛不规则类圆形厚片2-4mm。片型均匀，无白心片，水分不得过11.7%，总灰分不得过9.0%，浸出物不得少于27.5%，总蒽醌1.6%，游离蒽醌38%，其它检查项《中国药典》2020年版一部、四部</t>
  </si>
  <si>
    <t>蓼大青叶</t>
  </si>
  <si>
    <t>过0.8号方筛，，除去茎枝和杂质，无土块。无杂质，水分不得过11.7%，其它检查项《中国药典》2020年版一部、四部</t>
  </si>
  <si>
    <t>直径2.0-3.0cm，无异形片、虫蛀、霉变。水分不得过10.8%,总灰分不得过3.6%,浸出物不得少于8.8%,含量食子酸不得少于7.5%，红景天苷不得少于0.44%，绿原酸不得少0.22% ，其它符合《中国药典》2020年版一部、四部。</t>
  </si>
  <si>
    <t>段长均匀，颜色均一、杂质不超过2%。水分不得过11.7%，总灰分不得过9.9%，其它检查项符合《中国药典》2020年版一部、四部。</t>
  </si>
  <si>
    <t xml:space="preserve"> 过0.8cm筛薄片全当归1-2mm。无杂质、出油片、虫蛀、霉变。当归尾不超过2%。（ 40头切薄片1-2mm，手工挑拣大小均匀，直径3cm以上，无杂质、走油片、针眼、虫蛀、霉变、小片不超过2%。）水分不得过13.5%，总灰分不得过6.3%，酸不溶性灰分不得过1.8%，浸出物不得少于49.5%，其它检查项符合《中国药典》2020年版一部、四部。</t>
  </si>
  <si>
    <t xml:space="preserve"> 过2.5号筛类圆形或不规则厚片2-4mm。片型均匀，颜色均匀。无杂质、虫蛀、霉变。水分不得过13.5%，总灰分不得过7.2%，酸不溶性灰分不得过2.7%，浸出物不得少于71.5%，含量不得少于梓醇0.22%，地黄苷D 0.11%，其它检查项《中国药典》2020年版一部、四部。</t>
  </si>
  <si>
    <t>斜切片，直径1.5～2cm去除杂质，无杂质,水分不得过10.8%,总灰分不得过9.0%,酸不溶性灰分不得过1.8%,浸出物不得少于25.3%,含鞣质不得少于8.8%,没食子酸不得少于1.1%,其它检查项《中国药典》2020年版一部、四部。</t>
  </si>
  <si>
    <t>冬瓜子</t>
  </si>
  <si>
    <t>色白、颗粒饱满，无杂质、虫蛀、霉变，无粘连无碎粒，杂质不超过2%。水分不得过11.7%，其它检查项符合《北京市中药饮片标准》2000年版</t>
  </si>
  <si>
    <t>过0.6号筛，手选10mm的方块。去净粗皮。碎块比例不得过2%，无杂质，生虫、霉变。水分不得过11.7%，浸出物不得少于12.1%，含量不得少于0.11%。其它检查项符合《中国药典》2020年版一部、四部。</t>
  </si>
  <si>
    <t>过2.5号筛类圆形或椭圆形的厚片2-4mm, 无杂质、虫蛀、霉变。无毛。内控吸光度：0.495%。总灰分不得过6.3%。水分不得过12.6%。酸不溶性灰分不得过 1.8%。浸出物不得少于7.7%， 本品含挥发油不得少于1.1%(ml/g)，其它检查项《中国药典》2020年版一部、四部</t>
  </si>
  <si>
    <t>过0.8号筛茯苓丁，呈立方块状8-12mm。白色、淡红色或淡棕色。碎块不得过2%，无杂质、虫蛀、霉变。水分不得过16.2%,总灰分不得过1.8%,,浸出物不得少于2.8%,其它检查项符合《中国药典》2020年版一部、四部。</t>
  </si>
  <si>
    <t>附片（黑顺片）</t>
  </si>
  <si>
    <t>过2.2号筛，颜色均一。水分不得过13.5%，总灰分不得过5.4%，酸不溶性灰分不得过0.9%，含量双酯型生物碱以新乌头碱、次乌头 碱和乌头碱的总量计，不得过0.018%，苯甲酰新乌头原碱. 苯甲酰乌头原碱和苯甲酰次乌头原碱 的总量，不得少于0.011%，其它检查项符合《中国药典》2020年版一部、四部。</t>
  </si>
  <si>
    <t xml:space="preserve">过0.6号筛圆锥形或扁圆锥形，高0.6～1.3cm，直径0.5～1.2cm。无杂质、虫蛀、霉变。水分不得过10.8%，总灰分不得过8.1%，酸不溶性灰分不得过1.8%，浸出物不得少于9.9%，含鞣花酸（C14H6O8）不得少于0.22%。含山柰酚-3-O-芸香糖苷（C27H30O15）不得少于0.033%。其它检查项符合《中国药典》2020年版一部、四部
</t>
  </si>
  <si>
    <t>甘草</t>
  </si>
  <si>
    <t>过1.6-1.8cm号筛类圆形的厚片2-4mm。无杂质、虫蛀、霉变。外表面色红棕，水分不得过10.8%，总灰分不得过4.5%，酸不溶性灰分不得过1.8%，含甘草苷不得少于0.55%，甘草酸不得少于2.2%，其它检查项符合《中国药典》2020年版一部、四部。</t>
  </si>
  <si>
    <t>高良姜</t>
  </si>
  <si>
    <t>直径1-1.5cm，片型大小均匀，无病斑、虫蛀、霉变。水分不得过11.7%，总灰分不得过3.6%，含高良姜素（C15H10O5）不得少于0.77%，其它检查项《中国药典》2020年版一部、四部</t>
  </si>
  <si>
    <t>过0.6号筛的方块，无杂质，黑段、生虫、霉变。水分不得过11.7%，总灰分不得过5.4%，浸出物不得少于26.4%，含葛根素（C21H20O9）不得少于2.6%。其它检查项符合《中国药典》2020年版一部、四部</t>
  </si>
  <si>
    <t xml:space="preserve"> 外皮颜色鲜艳果肉橙黄色，不要黑色果肉，无断丝，整齐，无果柄，水分不得过14.4%，总灰分不得过6.3%，酸浸出物不得少于34.1%，其它符合《中国药典》2020年版一部、四部</t>
  </si>
  <si>
    <t>均匀宽丝、最短丝不得小于4.0cm，无发霉、虫蛀，去除果柄，颜色均匀。水分不得过11.7%，其它检查项《中国药典》2020年版一部、四部</t>
  </si>
  <si>
    <t>海风藤</t>
  </si>
  <si>
    <t>直径1.2～1.6cm，去除根、叶，香味浓，无霉变、虫蛀，水分不得过10.8%，总灰分不得过9.0%,酸不溶性灰分不得过1.8%,浸出物不得少于11.0%,其它检查项符合《中国药典》2020年版一部、四部</t>
  </si>
  <si>
    <t>红参</t>
  </si>
  <si>
    <t>直径2.0cm以上类圆形或椭圆形薄片1-2mm。长度2-3cm无白心、虫蛀、霉变 。水分不得过10.8%，含人参皂苷Rg1和人参皂苷Re的总量不得少于0.24%，人参皂苷Rb1为不得少于0.20%，总还原糖不得过27%。其它检查项符合《中国药典》2020年版一部、四部。</t>
  </si>
  <si>
    <t xml:space="preserve"> 过2.0号筛，去康骈圆形 、 类圆形或不规则的片状 。 外表皮棕色 、 红棕色或褐色 ， 有的剥开外表皮有一层膜质黄色表皮 ，具粉红色花纹 。无杂质、虫蛀、霉变。水分不得过10.8%，总灰分不得过7.2%，酸不溶性灰分不得过1.8%，浸出物不得少于27.5%，含红景天苷(C14H20O7)不得少于0.55%。其它检查项符合《中国药典》2020年版一部、四部。</t>
  </si>
  <si>
    <t>过1.0号筛品呈弯曲的1.0cm丝条状或单、双卷筒状。去除粗皮，筛去碎块。水分不得过9.5%，总灰分不得过4.0%，酸不溶性灰分不得过2%，含厚朴酚（C18H18O2）与和厚朴酚（C18H18O2）的总量不得少于2.2%。其它检查项《中国药典》2020年版一部、四部</t>
  </si>
  <si>
    <t>过0.3cm圆筛，无果柄，无花椒目，颜色鲜艳均匀，水分不得过11.7%，含挥发油不得少于1.7%，其它检查项符合《中国药典》2020年版一部、四部。</t>
  </si>
  <si>
    <t>化橘红</t>
  </si>
  <si>
    <t>过0.4号筛，丝宽2-3mm颜色均匀，水分不得过9.9%，总灰分不得过4.5%,含柚皮苷（C27H32O14）不得少于3.9%,其它检查项符合《中国药典》2020年版一部、四部。</t>
  </si>
  <si>
    <t>性状：过2.0cm号筛大黄精 ，均匀片，无黑斑，无走油，水分不得过13.5%，总灰分不得过3.6%，浸出物不得少于49.5%,含黄精多糖以无水葡萄糖（C6H12O6）计，不得少于7.7%,其它检查项《中国药典》2020年版一部、四部</t>
  </si>
  <si>
    <t>过1.0-1.4号筛圆厚片2-4mm。表面淡棕黄色或淡棕褐色，有不整齐的纵皱纹或纵沟。无杂质、虫蛀、霉变。水分不得过9.0%,总灰分不得过4.5%,浸出物不得少于18.7%，含黄芪甲苷不得少0.088%，毛蕊异黄酮葡萄糖苷不得少0.022%，其它检查项《中国药典》2020年版一部、四部</t>
  </si>
  <si>
    <t>卵圆形，长4～5.5mm，直径2.5～4mm，水分不得过11.7%，其它检查项《中国药典》2020年版一部、四部</t>
  </si>
  <si>
    <t>鸡内金</t>
  </si>
  <si>
    <t>过1.5号筛，无绿片，无鸡毛、无残留肉。水分不得过13.5%，总灰分不得过1.8%，浸出物不得少于8.2%，其它检查项《中国药典》2020年版一部、四部</t>
  </si>
  <si>
    <t>过3.0号筛，色红，不得粘附杂质，无明显纤维。水分不得过11.7%，总灰分不得过3.6%，浸出物不得少于8.8%，其它检查项《中国药典》2020年版一部、四部</t>
  </si>
  <si>
    <t>芥子</t>
  </si>
  <si>
    <t>黄芥子、饱满、无杂质。水分不得过12.6%，总灰分不得过5.4%，浸出物不得少于13.2%，含芥子碱以芥子碱硫氰酸盐(C16H24NO5·SCN)计，不得少于0.55%。其它检查项《中国药典》2020年版一部、四部</t>
  </si>
  <si>
    <t>金荞麦</t>
  </si>
  <si>
    <t>过2.5号筛、颜色均一、无芦头。水分不得过13.5%，总灰分不得过4.5%浸出物不得少于12.6%，含表儿茶素（C15H14O6）不得少于0.033%，其它检查项《中国药典》2020年版一部、四部</t>
  </si>
  <si>
    <t>色绿整齐呈棒状，长2～3cm，无碎末，开放花朵、无黑花，含叶率、黄花低于2%，水分不得过10.8%，总灰分不得过9.%，酸不溶性灰分不得过2.7%，含木犀草苷（C21H20O11）不得少于0.055%，其它检查项《中国药典》2020年版一部、四部</t>
  </si>
  <si>
    <t>过1.0号筛吸尘，无碎花、无杂质、无虫。水分不得过13.5%，绿原酸不得少于0.22% ， 木犀草苷不得筛余0.088% ，二咖啡酰基奎宁酸不得少于0.77%，其它检查项符合《中国药典》2020年版一部、四部。</t>
  </si>
  <si>
    <t>完全开放过1.0cm筛无杂质、无虫，水分不得过13.5%，绿原酸不得少于0.22% ， 木犀草苷不得筛余0.088% ，二咖啡酰基奎宁酸不得少于0.77%，其它检查项符合《中国药典》2020年版一部、四部。</t>
  </si>
  <si>
    <t>过0.4号筛，去除残梗，无枯花、虫蛀、霉变。水分不得过11.7%，含款冬酮（C23H34O5）不得少于0.077%。其它检查项符合《中国药典》2020年版一部、四部。</t>
  </si>
  <si>
    <t>昆布</t>
  </si>
  <si>
    <t>水洗货均匀宽丝，无残留根，水分不得过14.4%，总灰分不得过41%，浸出物不得少于7.7%,，海带含碘（I）不得少于0.39%；昆布含碘（I）不得少于0.22%，含昆布多糖以岩藻糖（C6H12O5）计，不得少于2.2%。其它检查项符合《中国药典》2020年版一部、四部。</t>
  </si>
  <si>
    <t>麻黄根</t>
  </si>
  <si>
    <t>过0.8-1.2cm号筛，无发霉、无病斑，水分不得过9.0%，总灰分不得过7.2%，浸出物0.088%，其它检查项《中国药典》2020年版一部、四部</t>
  </si>
  <si>
    <t>过0.8号筛圆形或卷曲形的薄片1-2mm。异形片不得过3%。无杂质、虫蛀、霉变、无木心，水分不得过11.7%，总灰分不得过4.5%，浸出物不得少于16.5%，含丹皮酚（C9H10O3）不得少于1.3%，其它检查项《中国药典》2020年版一部、四部</t>
  </si>
  <si>
    <t>0.6-1.0片状块、无杂质。以质坚、内面光洁、色白.水分不得过11.7%，酸不溶性灰分不得过1.8%，含碳酸钙（CaCO3）不得少于94.5%，其它检查项《中国药典》2020年版一部、四部</t>
  </si>
  <si>
    <t>过0.4号筛，吸尘，杂质不超过2%。水分不得过9.9%，总灰分不得过9.9%，酸不溶性灰分不得过1.8%，含挥发油不得少于0.33%（ml/g），其它检查项《中国药典》2020年版一部、四部</t>
  </si>
  <si>
    <t>过0.3号筛，规则的段，叶多、色绿，无杂质，水分不得过9.0%，浸出物不得少于19.8%，含菊苣酸（C22H18O12）不得少于0.50%，其它检查项《中国药典》2020年版一部、四部</t>
  </si>
  <si>
    <t>蒲黄</t>
  </si>
  <si>
    <t>粉细、体轻、色黄、滑腻感强，水分不得过11.7%，总灰分不得过9.0%，酸不溶性灰分不得过3.6%，浸出物不得少于16.5%，含异鼠李素-3-O-新橙皮苷（C28H32O16）和香蒲新苷（C34H42O20）的总量不得少于0.55%。其它检查项符合《中国药典》2020年版一部、四部。</t>
  </si>
  <si>
    <t>茜草</t>
  </si>
  <si>
    <t>过0.4号筛，去除杂质， 粗长、外皮色红棕、断面色黄红。无须根段，水分不得过10.8%，总灰分不得过13.5%，酸不溶性灰分不得过4.5%，浸出物不得少于9.9%，含大叶茜草素（C17H16O4）不得少于0.44%，羟基茜草素（C14H8O5）不得少于0.11%。其它检查项符合《中国药典》2020年版一部、四部。</t>
  </si>
  <si>
    <t>秦皮</t>
  </si>
  <si>
    <t>约1.0cm宽丝，条长呈卷筒状、皮薄而光滑。水分不得过6.3%，总灰分不得过5.4%，浸出物不得少于11%，含秦皮甲素（C15H16O9）和秦皮乙素（C9H6O4）的总量，不得少于1.1%。其它检查项符合《中国药典》2020年版一部、四部。</t>
  </si>
  <si>
    <t>忍冬藤</t>
  </si>
  <si>
    <t>表面色棕红、质嫩，均匀段，水分不得过10.8%，总灰分不得过3.6%，浸出物不得少于15.4%，含绿原酸（C16H18O9）不得少于0.11%，含马钱苷（C17H26O10）不得少于0.11%，其它检查项符合《中国药典》2020年版一部、四部。</t>
  </si>
  <si>
    <t>去净粗皮官桂，厚度0.3cm以上。水分不得过13.5%，总灰分不得过4.5%，含挥发油不得少1.32%，含桂皮醛不得少于1.65%，其它检查项符合《中国药典》2020年版一部、四部。</t>
  </si>
  <si>
    <t>三棱</t>
  </si>
  <si>
    <t>过3.0号筛，无边皮，无残留的毛，水分不得过13.5%，总灰分不得过5.4%，浸出物不得少于8.3%，其它检查项符合《中国药典》2020年版一部、四部。</t>
  </si>
  <si>
    <t>过0.3cm筛均匀短段。去除带虫卵。杂质不超过2%。无生虫、霉变。水分不得过11.7%，其它检查项符合《中国药典》2020年版一部、四部。</t>
  </si>
  <si>
    <t>过2.0号筛，去除杂质 。杂质不超过2%。水分不得过13.5%，总灰分不得过7.2%，酸不溶性灰分不得过2.7%，其它检查项符合《中国药典》2020年版一部、四部。</t>
  </si>
  <si>
    <t>筛去碎屑，过0.4筛，水分不得过13.5%，总灰分不得过11.7%，酸不溶性灰分不得过4.05%，浸出物不得少于5.5%，含芦丁（C27H30O16）不得少于0.11%，其它检查项符合《中国药典》2020年版一部、四部。</t>
  </si>
  <si>
    <t>饱满，水分货，无杂质，水分不得过11.7%，总灰分不得过4.5%，酸不溶性灰分不得过1.8%，含沙苑子苷（C28H32O16）不得少于0.066%，其它检查项符合《中国药典》2020年版一部、四部。</t>
  </si>
  <si>
    <t>过1.8-2.5号筛以上类圆形、厚片2-4mm，断面颜色一致，无杂质、虫蛀、霉变。水分不得过14.4%，总灰分不得过3.6%，浸出物不得少于7.7%，其它检查项符合《中国药典》2020年版一部、四部。</t>
  </si>
  <si>
    <t>山楂</t>
  </si>
  <si>
    <t>直径2.0cm以上的中心片 ，无杂质、虫蛀、霉变。水分不得过10.8%，总灰分不得过2.7%，浸出物不得少于23.1%，含有机酸以枸橼酸（C6H8O7）计，不得少于5.5%，其它检查项符合《中国药典》2020年版一部、四部。</t>
  </si>
  <si>
    <t>均匀段，色黄绿无碎屑、无异常段、无霉变，无杂质、无虫蛀。水分不得过9.0%，总灰分不得过5.4%，其它检查项《中国药典》2020年版一部、四部。</t>
  </si>
  <si>
    <t>均匀片、过2.5筛，无绿色片，杂质不超过2%。水分不得过9.9%，总灰分不得过5.8%，酸不溶性灰分不得过9.0%，浸出物不得少于18.7%，含异阿魏酸（C10H10O4）不得少于0.11%，其它检查项《中国药典》2020年版一部、四部</t>
  </si>
  <si>
    <t>石榴皮</t>
  </si>
  <si>
    <t>颜色均匀，无杂质、无虫蛀，水分不得过13.5%，总灰分不得过6.3%，浸出物不得少于16.5%，含鞣质不得少于11.0%,含鞣花酸(C14H6O8)不得少于0.33%。其它检查项符合《中国药典》2020年版一部、四部。</t>
  </si>
  <si>
    <t>过1.5号筛，去净果肉、杂质不超过2%。水分不得过12.6%，总灰分不得过7.2%，其它检查项符合《中国药典》2020年版一部、四部。</t>
  </si>
  <si>
    <t>过0.3很防晒，颜色均匀，无破损粒，干瘪粒，无杂质，水分不得过8.1%，总灰分不得过6.3%，含量酸枣仁皂苷A不得少于0.033%，斯皮诺素不得少于0.088%，其它检查项符合《中国药典》2020年版一部、四部。</t>
  </si>
  <si>
    <t>每50g170粒，长 5〜10cm ， 直径 0.5 〜 0. 6cm ，水分不得过12.6%，总灰分不得过3.6%，浸出物不得少于27.5%，其它检查项符合《中国药典》2020年版一部、四部。</t>
  </si>
  <si>
    <t>土鳖虫</t>
  </si>
  <si>
    <t>过1.2号筛，杂质不超过2%。水分不得过9.0%，总灰分不得过11.7%，酸不溶性灰分不得过4.5%，浸出物不得少于24.2%，其它检查项符合《中国药典》2020年版一部、四部。</t>
  </si>
  <si>
    <t>均匀段，无碎屑、无异常段、无霉变，无杂质、无虫蛀。水分不得过13.5%，总灰分不得过9.0%，酸不溶性灰分不得过3.6%，浸出物不得少于16.55,含齐墩果酸（C30H48O3）不得少于0.33%,其它检查项符合《中国药典》2020年版一部、四部。</t>
  </si>
  <si>
    <t>蜈蚣</t>
  </si>
  <si>
    <t>14-15cm,去竹片，呈段状，水分不得过13.5%，总灰分不得过4.5%，浸出物不得少于22%，其它检查项符合《中国药典》2020年版一部、四部。</t>
  </si>
  <si>
    <t>仙茅</t>
  </si>
  <si>
    <t>过0.4号筛，类圆形或不规则形的段，断面颜色一致，杂质不超过1%。水分不得过11.7%，总灰分不得过9.0%，酸不溶性灰分不得过1.8%，浸出物不得少于7.7%，含仙茅苷（C22H26O11）不得少于0.088%，其它检查项《中国药典》2020年版一部、四部。</t>
  </si>
  <si>
    <t>颜色均匀，杂质不超过2%。水分不得过7.2%，总灰分不得过9.0%，含挥发油不得少于1.7%（ml/g），含反式茴香脑（C10H12O）不得少于1.6%，其它检查项符合《中国药典》2020年版一部、四部。</t>
  </si>
  <si>
    <t>过0.8筛，无掉毛个，无杂质，无生虫，水分不得过16.2%,含挥发油不得少于1.1%（ml/g）,含木兰脂素（C23H28O7）不得少于0.44%。其它检查项符合《中国药典》2020年版一部、四部。</t>
  </si>
  <si>
    <t>过0.4号筛，大小均匀、无虫蛀、无杂质。碎粒(油粒）不得过2%。水分不得过13.5%，总灰分不得过1.8%，浸出物不得少于6.0%，含甘油三油酸酯（C57H104O6），不得少于0.55%，其它检查项符合《中国药典》2020年版一部、四部。</t>
  </si>
  <si>
    <t>绵茵陈：无残留根，无杂质，水分不得过10.8%，浸出物不得少于27.5%。绿原酸（C16H18O9）不得少于0.55%。其它检查项《中国药典》2020年版一部、四部</t>
  </si>
  <si>
    <t>过0.8号筛的厚片，片型均匀，水分不得过11.7%，酸不溶性灰分不得过1.8%，浸出物不得少于22%，其它检查项符合《中国药典》2020年版一部、四部。</t>
  </si>
  <si>
    <t>过1.0号筛不规则厚片2-4mm，无杂质、虫蛀、霉变。水分不得过14.4%，总灰分不得过2.7%，浸出物不得少于55%，含玉竹多糖以葡萄糖（C6H12O6）计，不得少于6.6%，其它检查项符合《中国药典》2020年版一部、四部。</t>
  </si>
  <si>
    <t>过1.4号筛，椭圆形或长条形薄片，无边皮片，无碎块，无白心，无裂隙，水分不得过13.5%，总灰分不得过8.1%，其它检查项《中国药典》2020年版一部、四部。</t>
  </si>
  <si>
    <t>去除果肉和果壳，杂质不超过2%，水分不得过5.4%，含苦杏仁苷（C20H27NO11）不得少于2.2%，其它检查项符合《中国药典》2020年版一部、四部。</t>
  </si>
  <si>
    <t>切厚片，杂质不超过2%。水分不得过11.7%，其它检查项符合《中国药典》2020年版一部、四部。</t>
  </si>
  <si>
    <t>过1.8号筛类圆形的中心厚片2-4mm。无杂质、虫蛀、霉变。水分不得过16.2%,总灰分不得过5.4%,浸出物不得少于8.8%,含贝母素甲（C27H45NO3）和贝母素乙（C27H43NO3）的总量，不得少于0.088%。其它检查项符合《中国药典》2020年版一部、四部。</t>
  </si>
  <si>
    <t>知母</t>
  </si>
  <si>
    <t>过0.8cm号筛，去皮，无病斑，颜色均一。无生虫，无霉变，杂质不超过2%。水分不得过10.8%,总灰分不得过6.3%,含芒果苷(C19H18O11)不得少于0.77%，含知母皂苷BⅡ(C45H76O19)不得少于3.3%。.其它检查项符合《中国药典》2020年版一部、四部。</t>
  </si>
  <si>
    <t>长卵圆形或椭圆形，直径1〜l.5cm。无黑果、杂质、虫蛀、霉变。水分不得过7.6%,总灰分不得过5.4%,含栀子苷（C17H24O10）不得少于2.0%。其它检查项符合《中国药典》2020年版一部、四部。</t>
  </si>
  <si>
    <t>枳壳</t>
  </si>
  <si>
    <t xml:space="preserve">过0.4号筛以上，纯江西货，切薄片，直径3〜5cm。无杂质、虫蛀、霉变。水分不得过10.8%，总灰分不得过6.3%，含柚皮苷不得少于 4.4%，新橙皮苷不得少于 3.3%，其它检查项符合《中国药典》2020年版一部、四部。
</t>
  </si>
  <si>
    <t>卷曲成团的不规则丝条，无残留竹子，无碎末，手握不扎手 。水分不得过6.3%，浸出物不得少于4.4%，其它检查项符合《中国药典》2020年版一部、四部。</t>
  </si>
  <si>
    <t>过0.6号筛类方形的厚片，片型均匀，无碎片，水分不得过8.1%，总灰分不得过4.5%，含迷迭香酸（C18H16O8）不得少于0.11%，其它检查项《中国药典》2020年版一部、四部。</t>
  </si>
  <si>
    <t>呈不规则的段或未切叶，无杂质、老梗、霉变、生虫，水分不得过10.8%，本品含挥发油不得少于0.44%（ml/g）。其它检查项符合《中国药典》2020年版一部、四部。</t>
  </si>
  <si>
    <t>紫苏子</t>
  </si>
  <si>
    <t>无杂质、霉变、生虫，水分不得过7.2%，含迷迭香酸（C18H16O8）不得少于0.27%。其它检查项符合《中国药典》2020年版一部、四部。</t>
  </si>
  <si>
    <t>片型整齐，无粗梗，颜色鲜艳。无土，吸尘，无生虫，杂质不超过1%。水分不得过11.7%，总灰分不得过12.6%，酸不溶性灰分不得过2.7%，含蟛蜞菊内酯（C16H12O7）不得少于0.044%。其它检查项《中国药典》2020年版一部、四部</t>
  </si>
  <si>
    <t>小蓟</t>
  </si>
  <si>
    <t>均匀的段，除尘、无杂质。杂质不超过1%。水分不得过10.8%，酸不溶性灰分不得过4.5%，浸出物不得少于15.4%，含蒙花苷（C28H32O14）不得少于0.77%，其它检查项《中国药典》2020年版一部、四部。</t>
  </si>
  <si>
    <t>石韦</t>
  </si>
  <si>
    <t>过0.4号筛、均匀段、无枝、无杂质、无发霉，水分不得过11.7%，总灰分不得过6.3%，浸出物不得少于19.8%，含绿原酸（C16H18O9）不得少于0.22%，其它检查项《中国药典》2020年版一部、四部。</t>
  </si>
  <si>
    <t>没药</t>
  </si>
  <si>
    <t xml:space="preserve"> 过1.5-2.5号筛,，色棕红、香气浓，去除杂质，无树皮，无其他树脂。 杂质不超过2%。水分不得过11.7%，总灰分不得过13.5%，酸不溶性灰分不得过9.0%，挥发油天然没药不得少于4.4%（ml/g），胶质没药不得少于2.2%（ml/g），其它检查项《中国药典》2020年版一部、四部。</t>
  </si>
  <si>
    <t>薄荷</t>
  </si>
  <si>
    <t>过0.2号筛均匀段，无杂质、虫蛀、霉变。 叶不得少于35%，水分不得过11.7%，总灰分不得过9.9%，酸不溶性灰分不得过2.7%。挥发油不得少于0.44%，薄荷脑不得少于0.14%，其他项符合2020版药典一部、四部</t>
  </si>
  <si>
    <t>黄芩</t>
  </si>
  <si>
    <t>过1.2-1.5号筛、均匀薄片、无绿色片。异形片不得过1%，水分不得过10.8%， 含黄芩苷不得少于 8.8%，其它检查项《中国药典》2020年版一部、四部</t>
  </si>
  <si>
    <t>过0.6号筛呈不规则的厚片2-4mm , 无木心心、无杂质，无生虫、霉变，去除粗皮，异形片不得超过2%，水分不得过12.6%，总灰分不得过10.8%，含梣酮（C14H16O3）不得少于0.055%，黄柏酮（C26H34O7）不得少于0.16%。其他项符合2020版药典</t>
  </si>
  <si>
    <t>龙胆</t>
  </si>
  <si>
    <t>北龙胆过0.2号筛均匀段，无残留地上茎，水分不得过8.1%，总灰分不得过6.3%，酸不溶性灰分不得过2.7%，浸出物不得少于39.6%，含龙胆苦苷（C16H20O9）不得少于2.2%，其它检查项《中国药典》2020年版一部、四部</t>
  </si>
  <si>
    <t>均匀段，除去碎屑，杂质不超过1%。水分不得过9.0%，总灰分不得过9.0%，其它检查项《中国药典》2020年版一部、四部。</t>
  </si>
  <si>
    <t>木贼</t>
  </si>
  <si>
    <t>切均匀段，去除节段，颜色鲜亮，均匀。水分不得过11.7%，浸出物不得少于5.5%，含山柰酚（C15H10O6）不得少于0.22%，其它检查项《中国药典》2020年版一部、四部</t>
  </si>
  <si>
    <t>过2.0号筛、色黄，片型均匀，水分不得过11.7%，总灰分不得过6.3%，浸出物不得少于10.85,挥发油不得少于4.5%，姜黄素不得少于0.99%，其它检查项《中国药典》2020年版一部、四部</t>
  </si>
  <si>
    <t>翻白草</t>
  </si>
  <si>
    <t>均匀段，除尘，杂质不超过1%。水分不得过9.0%，总灰分不得过9.0%，酸不溶性灰分不得过2.7%，浸出物不得少于4.4%，其它检查项《中国药典》2020年版一部、四部。</t>
  </si>
  <si>
    <t>过1.2-1.6号筛，片型均匀，无芦头片，水分不得过8.1%，总灰分不得过7.2%，酸不溶性灰分不得过2.7%，浸出物不得少于16.5%，挥发油不得少于1.6%，含羌活醇（C21H22O5）和异欧前胡素 （C16H14O4）的总量不得少于0.44%。其它检查项《中国药典》2020年版一部、四部。</t>
  </si>
  <si>
    <t>过0.2号筛根规则的段，水洗，除尘，无杂质，水分不得过13.5%，总灰分不得过13.5%，酸不溶性灰分不得过7.2%，浸出物不得少于49.5%，含紫菀酮（C30H50O）不得少于0.17%，其它检查项《中国药典》2020年版一部、四部</t>
  </si>
  <si>
    <t>小通草</t>
  </si>
  <si>
    <t>均匀的寸段，表面白色，无黄色，无杂质，直径大小均匀，水分不得过11.7%，其它检查项《中国药典》2020年版一部、四部</t>
  </si>
  <si>
    <t>白英</t>
  </si>
  <si>
    <t>均匀段，叶多、色黄绿，除尘、无霉变。水分不得过9.0%，《北京市中药饮片炮制规范》2008年版</t>
  </si>
  <si>
    <t>广地龙，去除头、尾，除去杂质，均匀段，宽度1.5-2.0cm,水分不得过10.8%，总灰分不得过9.0%，酸不溶性灰分不得过4.5%，浸出物不得少于17.6%，其它检查项《中国药典》2020年版一部、四部</t>
  </si>
  <si>
    <t>淫羊藿</t>
  </si>
  <si>
    <t>均匀的宽丝、无叶梗，水分不得过10.8%，总灰分不得过1.8%，浸出物不得少于16.5%，含量不得少于总黄酮以淫羊藿苷5.5%叶片含朝藿定A、朝藿定B、朝藿定C和淫羊藿苷的总量，朝鲜淫羊藿不得少于0.55%；淫羊藿、柔毛淫羊藿、箭叶淫羊藿均不得少于1.65%，其它检查项《中国药典》2020年版一部、四部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</si>
  <si>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2、可供应单价包括税、运输、包装、途耗、退换货等所有费用，进项税抵税不足9%需补足税款。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</si>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</sst>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</font>
    <font>
      <sz val="16"/>
      <color theme="1"/>
      <name val="Calibri"/>
      <charset val="134"/>
    </font>
    <font>
      <sz val="20"/>
      <color theme="1"/>
      <name val="Calibri"/>
      <charset val="134"/>
    </font>
    <font>
      <sz val="11"/>
      <color theme="1"/>
      <name val="Calibri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737540818506"/>
        <bgColor theme="4" tint="0.79973754081850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7314371166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</cellStyleXfs>
  <cellXfs count="43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0" xfId="51" applyFont="1" applyBorder="1" applyAlignment="1">
      <alignment horizontal="left" vertical="center" wrapText="1"/>
    </xf>
    <xf numFmtId="0" fontId="12" fillId="0" borderId="0" xfId="51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176" fontId="0" fillId="0" borderId="2" xfId="0" applyNumberFormat="1" applyFill="1" applyBorder="1" applyAlignment="1">
      <alignment horizont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36" customWidth="1"/>
  </cols>
  <sheetData>
    <row r="1" customHeight="1" spans="1:7">
      <c r="A1" s="37" t="s">
        <v>0</v>
      </c>
      <c r="B1" s="37" t="s">
        <v>1</v>
      </c>
      <c r="C1" s="38" t="s">
        <v>2</v>
      </c>
      <c r="D1" s="37" t="s">
        <v>3</v>
      </c>
      <c r="E1" s="37" t="s">
        <v>4</v>
      </c>
      <c r="F1" s="37" t="s">
        <v>5</v>
      </c>
      <c r="G1" s="39" t="s">
        <v>6</v>
      </c>
    </row>
    <row r="2" customHeight="1" spans="1:7">
      <c r="A2" s="37" t="s">
        <v>7</v>
      </c>
      <c r="B2" s="37" t="s">
        <v>8</v>
      </c>
      <c r="C2" s="40">
        <v>300</v>
      </c>
      <c r="D2" s="37" t="s">
        <v>9</v>
      </c>
      <c r="E2" s="37" t="s">
        <v>10</v>
      </c>
      <c r="F2" s="37" t="s">
        <v>11</v>
      </c>
      <c r="G2" s="41">
        <f>C2*1.05</f>
        <v>315</v>
      </c>
    </row>
    <row r="3" customHeight="1" spans="1:7">
      <c r="A3" s="37" t="s">
        <v>7</v>
      </c>
      <c r="B3" s="37" t="s">
        <v>8</v>
      </c>
      <c r="C3" s="40">
        <v>300</v>
      </c>
      <c r="D3" s="37" t="s">
        <v>12</v>
      </c>
      <c r="E3" s="37" t="s">
        <v>13</v>
      </c>
      <c r="F3" s="37" t="s">
        <v>14</v>
      </c>
      <c r="G3" s="41">
        <f>C3/4*1.05</f>
        <v>78.75</v>
      </c>
    </row>
    <row r="4" customHeight="1" spans="1:7">
      <c r="A4" s="37" t="s">
        <v>15</v>
      </c>
      <c r="B4" s="37" t="s">
        <v>16</v>
      </c>
      <c r="C4" s="40">
        <v>270000</v>
      </c>
      <c r="D4" s="37" t="s">
        <v>17</v>
      </c>
      <c r="E4" s="37" t="s">
        <v>18</v>
      </c>
      <c r="F4" s="37" t="s">
        <v>19</v>
      </c>
      <c r="G4" s="41">
        <f>C4*1.05</f>
        <v>283500</v>
      </c>
    </row>
    <row r="5" customHeight="1" spans="1:7">
      <c r="A5" s="37" t="s">
        <v>15</v>
      </c>
      <c r="B5" s="37" t="s">
        <v>16</v>
      </c>
      <c r="C5" s="40">
        <v>270000</v>
      </c>
      <c r="D5" s="37" t="s">
        <v>20</v>
      </c>
      <c r="E5" s="37" t="s">
        <v>21</v>
      </c>
      <c r="F5" s="37" t="s">
        <v>22</v>
      </c>
      <c r="G5" s="41">
        <f>C5*10*0.9/1000</f>
        <v>2430</v>
      </c>
    </row>
    <row r="6" customHeight="1" spans="1:7">
      <c r="A6" s="37" t="s">
        <v>15</v>
      </c>
      <c r="B6" s="37" t="s">
        <v>16</v>
      </c>
      <c r="C6" s="40">
        <v>270000</v>
      </c>
      <c r="D6" s="37" t="s">
        <v>23</v>
      </c>
      <c r="E6" s="37" t="s">
        <v>24</v>
      </c>
      <c r="F6" s="37" t="s">
        <v>25</v>
      </c>
      <c r="G6" s="41">
        <f>C6*2*1.05</f>
        <v>567000</v>
      </c>
    </row>
    <row r="7" customHeight="1" spans="1:7">
      <c r="A7" s="37" t="s">
        <v>15</v>
      </c>
      <c r="B7" s="37" t="s">
        <v>16</v>
      </c>
      <c r="C7" s="40">
        <v>270000</v>
      </c>
      <c r="D7" s="37" t="s">
        <v>26</v>
      </c>
      <c r="E7" s="37" t="s">
        <v>27</v>
      </c>
      <c r="F7" s="37" t="s">
        <v>28</v>
      </c>
      <c r="G7" s="41">
        <f>C7*1.05</f>
        <v>283500</v>
      </c>
    </row>
    <row r="8" customHeight="1" spans="1:7">
      <c r="A8" s="37" t="s">
        <v>15</v>
      </c>
      <c r="B8" s="37" t="s">
        <v>16</v>
      </c>
      <c r="C8" s="40">
        <v>270000</v>
      </c>
      <c r="D8" s="37" t="s">
        <v>12</v>
      </c>
      <c r="E8" s="37" t="s">
        <v>29</v>
      </c>
      <c r="F8" s="37" t="s">
        <v>30</v>
      </c>
      <c r="G8" s="41">
        <f>C8/90*1.05</f>
        <v>3150</v>
      </c>
    </row>
    <row r="9" customHeight="1" spans="1:7">
      <c r="A9" s="37" t="s">
        <v>15</v>
      </c>
      <c r="B9" s="37" t="s">
        <v>31</v>
      </c>
      <c r="C9" s="40">
        <v>31654.0042432561</v>
      </c>
      <c r="D9" s="37" t="s">
        <v>17</v>
      </c>
      <c r="E9" s="37" t="s">
        <v>32</v>
      </c>
      <c r="F9" s="37" t="s">
        <v>33</v>
      </c>
      <c r="G9" s="41">
        <f>C9*1.05</f>
        <v>33236.7044554189</v>
      </c>
    </row>
    <row r="10" customHeight="1" spans="1:7">
      <c r="A10" s="37" t="s">
        <v>15</v>
      </c>
      <c r="B10" s="37" t="s">
        <v>31</v>
      </c>
      <c r="C10" s="40">
        <v>31654.0042432561</v>
      </c>
      <c r="D10" s="37" t="s">
        <v>20</v>
      </c>
      <c r="E10" s="37" t="s">
        <v>21</v>
      </c>
      <c r="F10" s="37" t="s">
        <v>34</v>
      </c>
      <c r="G10" s="41">
        <f>C10*10*0.9/1000</f>
        <v>284.886038189305</v>
      </c>
    </row>
    <row r="11" customHeight="1" spans="1:7">
      <c r="A11" s="37" t="s">
        <v>15</v>
      </c>
      <c r="B11" s="37" t="s">
        <v>31</v>
      </c>
      <c r="C11" s="40">
        <v>31654.0042432561</v>
      </c>
      <c r="D11" s="37" t="s">
        <v>23</v>
      </c>
      <c r="E11" s="37" t="s">
        <v>24</v>
      </c>
      <c r="F11" s="37" t="s">
        <v>25</v>
      </c>
      <c r="G11" s="41">
        <f>C11*2*1.05</f>
        <v>66473.4089108378</v>
      </c>
    </row>
    <row r="12" customHeight="1" spans="1:7">
      <c r="A12" s="37" t="s">
        <v>15</v>
      </c>
      <c r="B12" s="37" t="s">
        <v>31</v>
      </c>
      <c r="C12" s="40">
        <v>31654.0042432561</v>
      </c>
      <c r="D12" s="37" t="s">
        <v>26</v>
      </c>
      <c r="E12" s="37" t="s">
        <v>27</v>
      </c>
      <c r="F12" s="37" t="s">
        <v>28</v>
      </c>
      <c r="G12" s="41">
        <f>C12*1.05</f>
        <v>33236.7044554189</v>
      </c>
    </row>
    <row r="13" customHeight="1" spans="1:7">
      <c r="A13" s="37" t="s">
        <v>15</v>
      </c>
      <c r="B13" s="37" t="s">
        <v>31</v>
      </c>
      <c r="C13" s="40">
        <v>31654.0042432561</v>
      </c>
      <c r="D13" s="37" t="s">
        <v>35</v>
      </c>
      <c r="E13" s="37" t="s">
        <v>36</v>
      </c>
      <c r="F13" s="37" t="s">
        <v>37</v>
      </c>
      <c r="G13" s="41">
        <f>C13*8*1.05</f>
        <v>265893.635643351</v>
      </c>
    </row>
    <row r="14" customHeight="1" spans="1:7">
      <c r="A14" s="37" t="s">
        <v>15</v>
      </c>
      <c r="B14" s="37" t="s">
        <v>31</v>
      </c>
      <c r="C14" s="40">
        <v>31654.0042432561</v>
      </c>
      <c r="D14" s="37" t="s">
        <v>12</v>
      </c>
      <c r="E14" s="37" t="s">
        <v>38</v>
      </c>
      <c r="F14" s="37" t="s">
        <v>39</v>
      </c>
      <c r="G14" s="41">
        <f>C14/45*1.05</f>
        <v>738.593432342642</v>
      </c>
    </row>
    <row r="15" customHeight="1" spans="1:7">
      <c r="A15" s="37" t="s">
        <v>15</v>
      </c>
      <c r="B15" s="37" t="s">
        <v>40</v>
      </c>
      <c r="C15" s="40">
        <v>10828.4</v>
      </c>
      <c r="D15" s="37" t="s">
        <v>17</v>
      </c>
      <c r="E15" s="37" t="s">
        <v>41</v>
      </c>
      <c r="F15" s="37" t="s">
        <v>42</v>
      </c>
      <c r="G15" s="41">
        <f>C15*1.05</f>
        <v>11369.82</v>
      </c>
    </row>
    <row r="16" customHeight="1" spans="1:7">
      <c r="A16" s="37" t="s">
        <v>15</v>
      </c>
      <c r="B16" s="37" t="s">
        <v>40</v>
      </c>
      <c r="C16" s="40">
        <v>10828.4</v>
      </c>
      <c r="D16" s="37" t="s">
        <v>43</v>
      </c>
      <c r="E16" s="37" t="s">
        <v>44</v>
      </c>
      <c r="F16" s="37" t="s">
        <v>45</v>
      </c>
      <c r="G16" s="41">
        <f>C16*20*1.05</f>
        <v>227396.4</v>
      </c>
    </row>
    <row r="17" customHeight="1" spans="1:7">
      <c r="A17" s="37" t="s">
        <v>15</v>
      </c>
      <c r="B17" s="37" t="s">
        <v>40</v>
      </c>
      <c r="C17" s="40">
        <v>10828.4</v>
      </c>
      <c r="D17" s="37" t="s">
        <v>23</v>
      </c>
      <c r="E17" s="37" t="s">
        <v>24</v>
      </c>
      <c r="F17" s="37" t="s">
        <v>25</v>
      </c>
      <c r="G17" s="41">
        <f>C17*2*1.05</f>
        <v>22739.64</v>
      </c>
    </row>
    <row r="18" customHeight="1" spans="1:7">
      <c r="A18" s="37" t="s">
        <v>15</v>
      </c>
      <c r="B18" s="37" t="s">
        <v>40</v>
      </c>
      <c r="C18" s="40">
        <v>10828.4</v>
      </c>
      <c r="D18" s="37" t="s">
        <v>26</v>
      </c>
      <c r="E18" s="37" t="s">
        <v>27</v>
      </c>
      <c r="F18" s="37" t="s">
        <v>28</v>
      </c>
      <c r="G18" s="41">
        <f>C18*1.05</f>
        <v>11369.82</v>
      </c>
    </row>
    <row r="19" customHeight="1" spans="1:7">
      <c r="A19" s="37" t="s">
        <v>15</v>
      </c>
      <c r="B19" s="37" t="s">
        <v>40</v>
      </c>
      <c r="C19" s="40">
        <v>10828.4</v>
      </c>
      <c r="D19" s="37" t="s">
        <v>12</v>
      </c>
      <c r="E19" s="37" t="s">
        <v>29</v>
      </c>
      <c r="F19" s="37" t="s">
        <v>30</v>
      </c>
      <c r="G19" s="41">
        <f>C19/20*1.05</f>
        <v>568.491</v>
      </c>
    </row>
    <row r="20" customHeight="1" spans="1:7">
      <c r="A20" s="37" t="s">
        <v>46</v>
      </c>
      <c r="B20" s="37" t="s">
        <v>8</v>
      </c>
      <c r="C20" s="40">
        <v>324.389392518495</v>
      </c>
      <c r="D20" s="37" t="s">
        <v>9</v>
      </c>
      <c r="E20" s="37" t="s">
        <v>47</v>
      </c>
      <c r="F20" s="37" t="s">
        <v>48</v>
      </c>
      <c r="G20" s="41">
        <f>C20*1.05</f>
        <v>340.60886214442</v>
      </c>
    </row>
    <row r="21" customHeight="1" spans="1:7">
      <c r="A21" s="37" t="s">
        <v>46</v>
      </c>
      <c r="B21" s="37" t="s">
        <v>8</v>
      </c>
      <c r="C21" s="40">
        <v>324.389392518495</v>
      </c>
      <c r="D21" s="37" t="s">
        <v>12</v>
      </c>
      <c r="E21" s="37" t="s">
        <v>29</v>
      </c>
      <c r="F21" s="37" t="s">
        <v>30</v>
      </c>
      <c r="G21" s="41">
        <f>C21/5*1.05</f>
        <v>68.121772428884</v>
      </c>
    </row>
    <row r="22" customHeight="1" spans="1:7">
      <c r="A22" s="37" t="s">
        <v>49</v>
      </c>
      <c r="B22" s="37" t="s">
        <v>8</v>
      </c>
      <c r="C22" s="40">
        <v>33.7508571428571</v>
      </c>
      <c r="D22" s="37" t="s">
        <v>9</v>
      </c>
      <c r="E22" s="37" t="s">
        <v>50</v>
      </c>
      <c r="F22" s="37" t="s">
        <v>51</v>
      </c>
      <c r="G22" s="41">
        <f>C22*1.05</f>
        <v>35.4384</v>
      </c>
    </row>
    <row r="23" customHeight="1" spans="1:7">
      <c r="A23" s="37" t="s">
        <v>49</v>
      </c>
      <c r="B23" s="37" t="s">
        <v>8</v>
      </c>
      <c r="C23" s="40">
        <v>33.7508571428571</v>
      </c>
      <c r="D23" s="37" t="s">
        <v>12</v>
      </c>
      <c r="E23" s="37" t="s">
        <v>13</v>
      </c>
      <c r="F23" s="37" t="s">
        <v>14</v>
      </c>
      <c r="G23" s="41">
        <f>C23/8*1.05</f>
        <v>4.42979999999999</v>
      </c>
    </row>
    <row r="24" customHeight="1" spans="1:7">
      <c r="A24" s="37" t="s">
        <v>52</v>
      </c>
      <c r="B24" s="37" t="s">
        <v>8</v>
      </c>
      <c r="C24" s="40">
        <v>65.2791989934997</v>
      </c>
      <c r="D24" s="37" t="s">
        <v>9</v>
      </c>
      <c r="E24" s="37" t="s">
        <v>50</v>
      </c>
      <c r="F24" s="37" t="s">
        <v>51</v>
      </c>
      <c r="G24" s="41">
        <f>C24*1.05</f>
        <v>68.5431589431747</v>
      </c>
    </row>
    <row r="25" customHeight="1" spans="1:7">
      <c r="A25" s="37" t="s">
        <v>52</v>
      </c>
      <c r="B25" s="37" t="s">
        <v>8</v>
      </c>
      <c r="C25" s="40">
        <v>65.2791989934997</v>
      </c>
      <c r="D25" s="37" t="s">
        <v>12</v>
      </c>
      <c r="E25" s="37" t="s">
        <v>13</v>
      </c>
      <c r="F25" s="37" t="s">
        <v>14</v>
      </c>
      <c r="G25" s="41">
        <f>C25/10*1.05</f>
        <v>6.85431589431747</v>
      </c>
    </row>
    <row r="26" customHeight="1" spans="1:7">
      <c r="A26" s="37" t="s">
        <v>53</v>
      </c>
      <c r="B26" s="37" t="s">
        <v>8</v>
      </c>
      <c r="C26" s="40">
        <v>43.420124037639</v>
      </c>
      <c r="D26" s="37" t="s">
        <v>9</v>
      </c>
      <c r="E26" s="37" t="s">
        <v>50</v>
      </c>
      <c r="F26" s="37" t="s">
        <v>51</v>
      </c>
      <c r="G26" s="41">
        <f>C26*1.05</f>
        <v>45.591130239521</v>
      </c>
    </row>
    <row r="27" customHeight="1" spans="1:7">
      <c r="A27" s="37" t="s">
        <v>53</v>
      </c>
      <c r="B27" s="37" t="s">
        <v>8</v>
      </c>
      <c r="C27" s="40">
        <v>43.420124037639</v>
      </c>
      <c r="D27" s="37" t="s">
        <v>12</v>
      </c>
      <c r="E27" s="37" t="s">
        <v>29</v>
      </c>
      <c r="F27" s="37" t="s">
        <v>30</v>
      </c>
      <c r="G27" s="41">
        <f>C27/15*1.05</f>
        <v>3.03940868263473</v>
      </c>
    </row>
    <row r="28" customHeight="1" spans="1:7">
      <c r="A28" s="37" t="s">
        <v>54</v>
      </c>
      <c r="B28" s="37" t="s">
        <v>8</v>
      </c>
      <c r="C28" s="40">
        <v>1951.32922773101</v>
      </c>
      <c r="D28" s="37" t="s">
        <v>9</v>
      </c>
      <c r="E28" s="37" t="s">
        <v>50</v>
      </c>
      <c r="F28" s="37" t="s">
        <v>51</v>
      </c>
      <c r="G28" s="41">
        <f>C28*1.05</f>
        <v>2048.89568911756</v>
      </c>
    </row>
    <row r="29" customHeight="1" spans="1:7">
      <c r="A29" s="37" t="s">
        <v>54</v>
      </c>
      <c r="B29" s="37" t="s">
        <v>8</v>
      </c>
      <c r="C29" s="40">
        <v>1951.32922773101</v>
      </c>
      <c r="D29" s="37" t="s">
        <v>12</v>
      </c>
      <c r="E29" s="37" t="s">
        <v>29</v>
      </c>
      <c r="F29" s="37" t="s">
        <v>30</v>
      </c>
      <c r="G29" s="41">
        <f>C29/15*1.05</f>
        <v>136.593045941171</v>
      </c>
    </row>
    <row r="30" customHeight="1" spans="1:7">
      <c r="A30" s="37" t="s">
        <v>55</v>
      </c>
      <c r="B30" s="37" t="s">
        <v>8</v>
      </c>
      <c r="C30" s="40">
        <v>1196.21402743805</v>
      </c>
      <c r="D30" s="37" t="s">
        <v>9</v>
      </c>
      <c r="E30" s="37" t="s">
        <v>50</v>
      </c>
      <c r="F30" s="37" t="s">
        <v>51</v>
      </c>
      <c r="G30" s="41">
        <f>C30*1.05</f>
        <v>1256.02472880995</v>
      </c>
    </row>
    <row r="31" customHeight="1" spans="1:7">
      <c r="A31" s="37" t="s">
        <v>55</v>
      </c>
      <c r="B31" s="37" t="s">
        <v>8</v>
      </c>
      <c r="C31" s="40">
        <v>1196.21402743805</v>
      </c>
      <c r="D31" s="37" t="s">
        <v>12</v>
      </c>
      <c r="E31" s="37" t="s">
        <v>29</v>
      </c>
      <c r="F31" s="37" t="s">
        <v>30</v>
      </c>
      <c r="G31" s="41">
        <f>C31/15*1.05</f>
        <v>83.7349819206635</v>
      </c>
    </row>
    <row r="32" customHeight="1" spans="1:7">
      <c r="A32" s="37" t="s">
        <v>56</v>
      </c>
      <c r="B32" s="37" t="s">
        <v>8</v>
      </c>
      <c r="C32" s="40">
        <v>125.301722282024</v>
      </c>
      <c r="D32" s="37" t="s">
        <v>9</v>
      </c>
      <c r="E32" s="37" t="s">
        <v>50</v>
      </c>
      <c r="F32" s="37" t="s">
        <v>51</v>
      </c>
      <c r="G32" s="41">
        <f>C32*1.05</f>
        <v>131.566808396125</v>
      </c>
    </row>
    <row r="33" customHeight="1" spans="1:7">
      <c r="A33" s="37" t="s">
        <v>56</v>
      </c>
      <c r="B33" s="37" t="s">
        <v>8</v>
      </c>
      <c r="C33" s="40">
        <v>125.301722282024</v>
      </c>
      <c r="D33" s="37" t="s">
        <v>12</v>
      </c>
      <c r="E33" s="37" t="s">
        <v>29</v>
      </c>
      <c r="F33" s="37" t="s">
        <v>30</v>
      </c>
      <c r="G33" s="41">
        <f>C33/15*1.05</f>
        <v>8.77112055974168</v>
      </c>
    </row>
    <row r="34" customHeight="1" spans="1:7">
      <c r="A34" s="37" t="s">
        <v>57</v>
      </c>
      <c r="B34" s="37" t="s">
        <v>8</v>
      </c>
      <c r="C34" s="40">
        <v>119.515731249366</v>
      </c>
      <c r="D34" s="37" t="s">
        <v>9</v>
      </c>
      <c r="E34" s="37" t="s">
        <v>50</v>
      </c>
      <c r="F34" s="37" t="s">
        <v>51</v>
      </c>
      <c r="G34" s="41">
        <f>C34*1.05</f>
        <v>125.491517811834</v>
      </c>
    </row>
    <row r="35" customHeight="1" spans="1:7">
      <c r="A35" s="37" t="s">
        <v>57</v>
      </c>
      <c r="B35" s="37" t="s">
        <v>8</v>
      </c>
      <c r="C35" s="40">
        <v>119.515731249366</v>
      </c>
      <c r="D35" s="37" t="s">
        <v>12</v>
      </c>
      <c r="E35" s="37" t="s">
        <v>13</v>
      </c>
      <c r="F35" s="37" t="s">
        <v>14</v>
      </c>
      <c r="G35" s="41">
        <f>C35/15*1.05</f>
        <v>8.36610118745562</v>
      </c>
    </row>
    <row r="36" customHeight="1" spans="1:7">
      <c r="A36" s="37" t="s">
        <v>58</v>
      </c>
      <c r="B36" s="37" t="s">
        <v>8</v>
      </c>
      <c r="C36" s="40">
        <v>91.2633796881585</v>
      </c>
      <c r="D36" s="37" t="s">
        <v>9</v>
      </c>
      <c r="E36" s="37" t="s">
        <v>50</v>
      </c>
      <c r="F36" s="37" t="s">
        <v>51</v>
      </c>
      <c r="G36" s="41">
        <f>C36*1.05</f>
        <v>95.8265486725664</v>
      </c>
    </row>
    <row r="37" customHeight="1" spans="1:7">
      <c r="A37" s="37" t="s">
        <v>58</v>
      </c>
      <c r="B37" s="37" t="s">
        <v>8</v>
      </c>
      <c r="C37" s="40">
        <v>91.2633796881585</v>
      </c>
      <c r="D37" s="37" t="s">
        <v>12</v>
      </c>
      <c r="E37" s="37" t="s">
        <v>13</v>
      </c>
      <c r="F37" s="37" t="s">
        <v>14</v>
      </c>
      <c r="G37" s="41">
        <f>C37/15*1.05</f>
        <v>6.38843657817109</v>
      </c>
    </row>
    <row r="38" customHeight="1" spans="1:7">
      <c r="A38" s="37" t="s">
        <v>59</v>
      </c>
      <c r="B38" s="37" t="s">
        <v>60</v>
      </c>
      <c r="C38" s="40">
        <v>7763.1914893617</v>
      </c>
      <c r="D38" s="37" t="s">
        <v>61</v>
      </c>
      <c r="E38" s="37" t="s">
        <v>60</v>
      </c>
      <c r="F38" s="37" t="s">
        <v>62</v>
      </c>
      <c r="G38" s="41">
        <f>C38*1.05</f>
        <v>8151.35106382979</v>
      </c>
    </row>
    <row r="39" customHeight="1" spans="1:7">
      <c r="A39" s="37" t="s">
        <v>59</v>
      </c>
      <c r="B39" s="37" t="s">
        <v>60</v>
      </c>
      <c r="C39" s="40">
        <v>7763.1914893617</v>
      </c>
      <c r="D39" s="37" t="s">
        <v>23</v>
      </c>
      <c r="E39" s="37" t="s">
        <v>24</v>
      </c>
      <c r="F39" s="37" t="s">
        <v>25</v>
      </c>
      <c r="G39" s="41">
        <f>C39*1.05</f>
        <v>8151.35106382979</v>
      </c>
    </row>
    <row r="40" customHeight="1" spans="1:7">
      <c r="A40" s="37" t="s">
        <v>59</v>
      </c>
      <c r="B40" s="37" t="s">
        <v>60</v>
      </c>
      <c r="C40" s="40">
        <v>7763.1914893617</v>
      </c>
      <c r="D40" s="37" t="s">
        <v>26</v>
      </c>
      <c r="E40" s="37" t="s">
        <v>27</v>
      </c>
      <c r="F40" s="37" t="s">
        <v>28</v>
      </c>
      <c r="G40" s="41">
        <f>C40*1.05</f>
        <v>8151.35106382979</v>
      </c>
    </row>
    <row r="41" customHeight="1" spans="1:7">
      <c r="A41" s="37" t="s">
        <v>59</v>
      </c>
      <c r="B41" s="37" t="s">
        <v>60</v>
      </c>
      <c r="C41" s="40">
        <v>7763.1914893617</v>
      </c>
      <c r="D41" s="37" t="s">
        <v>63</v>
      </c>
      <c r="E41" s="37" t="s">
        <v>64</v>
      </c>
      <c r="F41" s="37" t="s">
        <v>65</v>
      </c>
      <c r="G41" s="41">
        <f>C41*1.05</f>
        <v>8151.35106382979</v>
      </c>
    </row>
    <row r="42" customHeight="1" spans="1:7">
      <c r="A42" s="37" t="s">
        <v>59</v>
      </c>
      <c r="B42" s="37" t="s">
        <v>60</v>
      </c>
      <c r="C42" s="40">
        <v>7763.1914893617</v>
      </c>
      <c r="D42" s="37" t="s">
        <v>12</v>
      </c>
      <c r="E42" s="37" t="s">
        <v>13</v>
      </c>
      <c r="F42" s="37" t="s">
        <v>14</v>
      </c>
      <c r="G42" s="41">
        <f>C42/15*1.05</f>
        <v>543.423404255319</v>
      </c>
    </row>
    <row r="43" customHeight="1" spans="1:7">
      <c r="A43" s="37" t="s">
        <v>59</v>
      </c>
      <c r="B43" s="37" t="s">
        <v>66</v>
      </c>
      <c r="C43" s="40">
        <v>41471.4724587137</v>
      </c>
      <c r="D43" s="37" t="s">
        <v>67</v>
      </c>
      <c r="E43" s="37" t="s">
        <v>66</v>
      </c>
      <c r="F43" s="37" t="s">
        <v>68</v>
      </c>
      <c r="G43" s="41">
        <f>C43*1.05</f>
        <v>43545.0460816494</v>
      </c>
    </row>
    <row r="44" customHeight="1" spans="1:7">
      <c r="A44" s="37" t="s">
        <v>59</v>
      </c>
      <c r="B44" s="37" t="s">
        <v>66</v>
      </c>
      <c r="C44" s="40">
        <v>41471.4724587137</v>
      </c>
      <c r="D44" s="37" t="s">
        <v>23</v>
      </c>
      <c r="E44" s="37" t="s">
        <v>24</v>
      </c>
      <c r="F44" s="37" t="s">
        <v>25</v>
      </c>
      <c r="G44" s="41">
        <f>C44*1.05</f>
        <v>43545.0460816494</v>
      </c>
    </row>
    <row r="45" customHeight="1" spans="1:7">
      <c r="A45" s="37" t="s">
        <v>59</v>
      </c>
      <c r="B45" s="37" t="s">
        <v>66</v>
      </c>
      <c r="C45" s="40">
        <v>41471.4724587137</v>
      </c>
      <c r="D45" s="37" t="s">
        <v>69</v>
      </c>
      <c r="E45" s="37" t="s">
        <v>70</v>
      </c>
      <c r="F45" s="37" t="s">
        <v>71</v>
      </c>
      <c r="G45" s="41">
        <f>C45*1.05</f>
        <v>43545.0460816494</v>
      </c>
    </row>
    <row r="46" customHeight="1" spans="1:7">
      <c r="A46" s="37" t="s">
        <v>59</v>
      </c>
      <c r="B46" s="37" t="s">
        <v>66</v>
      </c>
      <c r="C46" s="40">
        <v>41471.4724587137</v>
      </c>
      <c r="D46" s="37" t="s">
        <v>26</v>
      </c>
      <c r="E46" s="37" t="s">
        <v>27</v>
      </c>
      <c r="F46" s="37" t="s">
        <v>28</v>
      </c>
      <c r="G46" s="41">
        <f>C46*1.05</f>
        <v>43545.0460816494</v>
      </c>
    </row>
    <row r="47" customHeight="1" spans="1:7">
      <c r="A47" s="37" t="s">
        <v>59</v>
      </c>
      <c r="B47" s="37" t="s">
        <v>66</v>
      </c>
      <c r="C47" s="40">
        <v>41471.4724587137</v>
      </c>
      <c r="D47" s="37" t="s">
        <v>72</v>
      </c>
      <c r="E47" s="37" t="s">
        <v>73</v>
      </c>
      <c r="F47" s="37" t="s">
        <v>74</v>
      </c>
      <c r="G47" s="41">
        <f>C47*1.05</f>
        <v>43545.0460816494</v>
      </c>
    </row>
    <row r="48" customHeight="1" spans="1:7">
      <c r="A48" s="37" t="s">
        <v>59</v>
      </c>
      <c r="B48" s="37" t="s">
        <v>66</v>
      </c>
      <c r="C48" s="40">
        <v>41471.4724587137</v>
      </c>
      <c r="D48" s="37" t="s">
        <v>12</v>
      </c>
      <c r="E48" s="37" t="s">
        <v>13</v>
      </c>
      <c r="F48" s="37" t="s">
        <v>14</v>
      </c>
      <c r="G48" s="41">
        <f>C48/15*1.05</f>
        <v>2903.00307210996</v>
      </c>
    </row>
    <row r="49" customHeight="1" spans="1:7">
      <c r="A49" s="37" t="s">
        <v>59</v>
      </c>
      <c r="B49" s="37" t="s">
        <v>8</v>
      </c>
      <c r="C49" s="40">
        <v>342.831613508443</v>
      </c>
      <c r="D49" s="37" t="s">
        <v>9</v>
      </c>
      <c r="E49" s="37" t="s">
        <v>50</v>
      </c>
      <c r="F49" s="37" t="s">
        <v>51</v>
      </c>
      <c r="G49" s="41">
        <f>C49*1.05</f>
        <v>359.973194183865</v>
      </c>
    </row>
    <row r="50" customHeight="1" spans="1:7">
      <c r="A50" s="37" t="s">
        <v>59</v>
      </c>
      <c r="B50" s="37" t="s">
        <v>8</v>
      </c>
      <c r="C50" s="40">
        <v>342.831613508443</v>
      </c>
      <c r="D50" s="37" t="s">
        <v>12</v>
      </c>
      <c r="E50" s="37" t="s">
        <v>13</v>
      </c>
      <c r="F50" s="37" t="s">
        <v>14</v>
      </c>
      <c r="G50" s="41">
        <f>C50/15*1.05</f>
        <v>23.998212945591</v>
      </c>
    </row>
    <row r="51" customHeight="1" spans="1:7">
      <c r="A51" s="37" t="s">
        <v>75</v>
      </c>
      <c r="B51" s="37" t="s">
        <v>8</v>
      </c>
      <c r="C51" s="40">
        <v>145.557916837362</v>
      </c>
      <c r="D51" s="37" t="s">
        <v>9</v>
      </c>
      <c r="E51" s="37" t="s">
        <v>50</v>
      </c>
      <c r="F51" s="37" t="s">
        <v>51</v>
      </c>
      <c r="G51" s="41">
        <f>C51*1.05</f>
        <v>152.83581267923</v>
      </c>
    </row>
    <row r="52" customHeight="1" spans="1:7">
      <c r="A52" s="37" t="s">
        <v>75</v>
      </c>
      <c r="B52" s="37" t="s">
        <v>8</v>
      </c>
      <c r="C52" s="40">
        <v>145.557916837362</v>
      </c>
      <c r="D52" s="37" t="s">
        <v>12</v>
      </c>
      <c r="E52" s="37" t="s">
        <v>13</v>
      </c>
      <c r="F52" s="37" t="s">
        <v>14</v>
      </c>
      <c r="G52" s="41">
        <f>C52/15*1.05</f>
        <v>10.1890541786153</v>
      </c>
    </row>
    <row r="53" customHeight="1" spans="1:7">
      <c r="A53" s="37" t="s">
        <v>75</v>
      </c>
      <c r="B53" s="37" t="s">
        <v>8</v>
      </c>
      <c r="C53" s="40">
        <v>145.557916837362</v>
      </c>
      <c r="D53" s="37" t="s">
        <v>76</v>
      </c>
      <c r="E53" s="37" t="s">
        <v>77</v>
      </c>
      <c r="F53" s="37" t="s">
        <v>78</v>
      </c>
      <c r="G53" s="41">
        <f>C53*1.05</f>
        <v>152.83581267923</v>
      </c>
    </row>
    <row r="54" customHeight="1" spans="1:7">
      <c r="A54" s="37" t="s">
        <v>79</v>
      </c>
      <c r="B54" s="37" t="s">
        <v>8</v>
      </c>
      <c r="C54" s="40">
        <v>116.226619077178</v>
      </c>
      <c r="D54" s="37" t="s">
        <v>9</v>
      </c>
      <c r="E54" s="37" t="s">
        <v>50</v>
      </c>
      <c r="F54" s="37" t="s">
        <v>51</v>
      </c>
      <c r="G54" s="41">
        <f>C54*1.05</f>
        <v>122.037950031037</v>
      </c>
    </row>
    <row r="55" customHeight="1" spans="1:7">
      <c r="A55" s="37" t="s">
        <v>79</v>
      </c>
      <c r="B55" s="37" t="s">
        <v>8</v>
      </c>
      <c r="C55" s="40">
        <v>116.226619077178</v>
      </c>
      <c r="D55" s="37" t="s">
        <v>12</v>
      </c>
      <c r="E55" s="37" t="s">
        <v>38</v>
      </c>
      <c r="F55" s="37" t="s">
        <v>39</v>
      </c>
      <c r="G55" s="41">
        <f>C55/15*1.05</f>
        <v>8.13586333540246</v>
      </c>
    </row>
    <row r="56" customHeight="1" spans="1:7">
      <c r="A56" s="37" t="s">
        <v>80</v>
      </c>
      <c r="B56" s="37" t="s">
        <v>81</v>
      </c>
      <c r="C56" s="40">
        <v>7805.96747252747</v>
      </c>
      <c r="D56" s="37" t="s">
        <v>82</v>
      </c>
      <c r="E56" s="37" t="s">
        <v>83</v>
      </c>
      <c r="F56" s="37" t="s">
        <v>84</v>
      </c>
      <c r="G56" s="41">
        <f>C56/25</f>
        <v>312.238698901099</v>
      </c>
    </row>
    <row r="57" customHeight="1" spans="1:7">
      <c r="A57" s="37" t="s">
        <v>80</v>
      </c>
      <c r="B57" s="37" t="s">
        <v>81</v>
      </c>
      <c r="C57" s="40">
        <v>7805.96747252747</v>
      </c>
      <c r="D57" s="37" t="s">
        <v>63</v>
      </c>
      <c r="E57" s="37" t="s">
        <v>85</v>
      </c>
      <c r="F57" s="37" t="s">
        <v>86</v>
      </c>
      <c r="G57" s="41">
        <f>C57*1.05</f>
        <v>8196.26584615384</v>
      </c>
    </row>
    <row r="58" customHeight="1" spans="1:7">
      <c r="A58" s="37" t="s">
        <v>87</v>
      </c>
      <c r="B58" s="37" t="s">
        <v>8</v>
      </c>
      <c r="C58" s="40">
        <v>83.9324100868127</v>
      </c>
      <c r="D58" s="37" t="s">
        <v>9</v>
      </c>
      <c r="E58" s="37" t="s">
        <v>47</v>
      </c>
      <c r="F58" s="37" t="s">
        <v>48</v>
      </c>
      <c r="G58" s="41">
        <f>C58*1.05</f>
        <v>88.1290305911533</v>
      </c>
    </row>
    <row r="59" customHeight="1" spans="1:7">
      <c r="A59" s="37" t="s">
        <v>87</v>
      </c>
      <c r="B59" s="37" t="s">
        <v>8</v>
      </c>
      <c r="C59" s="40">
        <v>83.9324100868127</v>
      </c>
      <c r="D59" s="37" t="s">
        <v>12</v>
      </c>
      <c r="E59" s="37" t="s">
        <v>29</v>
      </c>
      <c r="F59" s="37" t="s">
        <v>30</v>
      </c>
      <c r="G59" s="41">
        <f>C59/6*1.05</f>
        <v>14.6881717651922</v>
      </c>
    </row>
    <row r="60" customHeight="1" spans="1:7">
      <c r="A60" s="37" t="s">
        <v>88</v>
      </c>
      <c r="B60" s="37" t="s">
        <v>8</v>
      </c>
      <c r="C60" s="40">
        <v>703.714053614947</v>
      </c>
      <c r="D60" s="37" t="s">
        <v>9</v>
      </c>
      <c r="E60" s="37" t="s">
        <v>47</v>
      </c>
      <c r="F60" s="37" t="s">
        <v>48</v>
      </c>
      <c r="G60" s="41">
        <f>C60*1.05</f>
        <v>738.899756295694</v>
      </c>
    </row>
    <row r="61" customHeight="1" spans="1:7">
      <c r="A61" s="37" t="s">
        <v>88</v>
      </c>
      <c r="B61" s="37" t="s">
        <v>8</v>
      </c>
      <c r="C61" s="40">
        <v>703.714053614947</v>
      </c>
      <c r="D61" s="37" t="s">
        <v>12</v>
      </c>
      <c r="E61" s="37" t="s">
        <v>29</v>
      </c>
      <c r="F61" s="37" t="s">
        <v>30</v>
      </c>
      <c r="G61" s="41">
        <f>C61/7*1.05</f>
        <v>105.557108042242</v>
      </c>
    </row>
    <row r="62" customHeight="1" spans="1:7">
      <c r="A62" s="37" t="s">
        <v>89</v>
      </c>
      <c r="B62" s="37" t="s">
        <v>8</v>
      </c>
      <c r="C62" s="40">
        <v>505.003627318893</v>
      </c>
      <c r="D62" s="37" t="s">
        <v>9</v>
      </c>
      <c r="E62" s="37" t="s">
        <v>50</v>
      </c>
      <c r="F62" s="37" t="s">
        <v>51</v>
      </c>
      <c r="G62" s="41">
        <f>C62*1.05</f>
        <v>530.253808684838</v>
      </c>
    </row>
    <row r="63" customHeight="1" spans="1:7">
      <c r="A63" s="37" t="s">
        <v>89</v>
      </c>
      <c r="B63" s="37" t="s">
        <v>8</v>
      </c>
      <c r="C63" s="40">
        <v>505.003627318893</v>
      </c>
      <c r="D63" s="37" t="s">
        <v>12</v>
      </c>
      <c r="E63" s="37" t="s">
        <v>13</v>
      </c>
      <c r="F63" s="37" t="s">
        <v>14</v>
      </c>
      <c r="G63" s="41">
        <f>C63/15*1.05</f>
        <v>35.3502539123225</v>
      </c>
    </row>
    <row r="64" customHeight="1" spans="1:7">
      <c r="A64" s="37" t="s">
        <v>90</v>
      </c>
      <c r="B64" s="37" t="s">
        <v>8</v>
      </c>
      <c r="C64" s="40">
        <v>1090.91247002398</v>
      </c>
      <c r="D64" s="37" t="s">
        <v>9</v>
      </c>
      <c r="E64" s="37" t="s">
        <v>50</v>
      </c>
      <c r="F64" s="37" t="s">
        <v>51</v>
      </c>
      <c r="G64" s="41">
        <f>C64*1.05</f>
        <v>1145.45809352518</v>
      </c>
    </row>
    <row r="65" customHeight="1" spans="1:7">
      <c r="A65" s="37" t="s">
        <v>90</v>
      </c>
      <c r="B65" s="37" t="s">
        <v>8</v>
      </c>
      <c r="C65" s="40">
        <v>1090.91247002398</v>
      </c>
      <c r="D65" s="37" t="s">
        <v>12</v>
      </c>
      <c r="E65" s="37" t="s">
        <v>13</v>
      </c>
      <c r="F65" s="37" t="s">
        <v>14</v>
      </c>
      <c r="G65" s="41">
        <f>C65/15*1.05</f>
        <v>76.3638729016786</v>
      </c>
    </row>
    <row r="66" customHeight="1" spans="1:7">
      <c r="A66" s="37" t="s">
        <v>91</v>
      </c>
      <c r="B66" s="37" t="s">
        <v>8</v>
      </c>
      <c r="C66" s="40">
        <v>28.4239815203696</v>
      </c>
      <c r="D66" s="37" t="s">
        <v>9</v>
      </c>
      <c r="E66" s="37" t="s">
        <v>50</v>
      </c>
      <c r="F66" s="37" t="s">
        <v>51</v>
      </c>
      <c r="G66" s="41">
        <f>C66*1.05</f>
        <v>29.8451805963881</v>
      </c>
    </row>
    <row r="67" customHeight="1" spans="1:7">
      <c r="A67" s="37" t="s">
        <v>91</v>
      </c>
      <c r="B67" s="37" t="s">
        <v>8</v>
      </c>
      <c r="C67" s="40">
        <v>28.4239815203696</v>
      </c>
      <c r="D67" s="37" t="s">
        <v>12</v>
      </c>
      <c r="E67" s="37" t="s">
        <v>29</v>
      </c>
      <c r="F67" s="37" t="s">
        <v>30</v>
      </c>
      <c r="G67" s="41">
        <f>C67/15*1.05</f>
        <v>1.98967870642587</v>
      </c>
    </row>
    <row r="68" customHeight="1" spans="1:7">
      <c r="A68" s="37" t="s">
        <v>92</v>
      </c>
      <c r="B68" s="37" t="s">
        <v>8</v>
      </c>
      <c r="C68" s="40">
        <v>854.083323702762</v>
      </c>
      <c r="D68" s="37" t="s">
        <v>9</v>
      </c>
      <c r="E68" s="37" t="s">
        <v>50</v>
      </c>
      <c r="F68" s="37" t="s">
        <v>51</v>
      </c>
      <c r="G68" s="41">
        <f>C68*1.05</f>
        <v>896.7874898879</v>
      </c>
    </row>
    <row r="69" customHeight="1" spans="1:7">
      <c r="A69" s="37" t="s">
        <v>92</v>
      </c>
      <c r="B69" s="37" t="s">
        <v>8</v>
      </c>
      <c r="C69" s="40">
        <v>854.083323702762</v>
      </c>
      <c r="D69" s="37" t="s">
        <v>12</v>
      </c>
      <c r="E69" s="37" t="s">
        <v>38</v>
      </c>
      <c r="F69" s="37" t="s">
        <v>39</v>
      </c>
      <c r="G69" s="41">
        <f>C69/15*1.05</f>
        <v>59.7858326591933</v>
      </c>
    </row>
    <row r="70" customHeight="1" spans="1:7">
      <c r="A70" s="37" t="s">
        <v>92</v>
      </c>
      <c r="B70" s="37" t="s">
        <v>8</v>
      </c>
      <c r="C70" s="40">
        <v>854.083323702762</v>
      </c>
      <c r="D70" s="37" t="s">
        <v>76</v>
      </c>
      <c r="E70" s="37" t="s">
        <v>93</v>
      </c>
      <c r="F70" s="37" t="s">
        <v>94</v>
      </c>
      <c r="G70" s="41">
        <f>C70*1.05</f>
        <v>896.7874898879</v>
      </c>
    </row>
    <row r="71" customHeight="1" spans="1:7">
      <c r="A71" s="37" t="s">
        <v>95</v>
      </c>
      <c r="B71" s="37" t="s">
        <v>8</v>
      </c>
      <c r="C71" s="40">
        <v>55.7224925149701</v>
      </c>
      <c r="D71" s="37" t="s">
        <v>9</v>
      </c>
      <c r="E71" s="37" t="s">
        <v>50</v>
      </c>
      <c r="F71" s="37" t="s">
        <v>51</v>
      </c>
      <c r="G71" s="41">
        <f>C71*1.05</f>
        <v>58.5086171407186</v>
      </c>
    </row>
    <row r="72" customHeight="1" spans="1:7">
      <c r="A72" s="37" t="s">
        <v>95</v>
      </c>
      <c r="B72" s="37" t="s">
        <v>8</v>
      </c>
      <c r="C72" s="40">
        <v>55.7224925149701</v>
      </c>
      <c r="D72" s="37" t="s">
        <v>12</v>
      </c>
      <c r="E72" s="37" t="s">
        <v>13</v>
      </c>
      <c r="F72" s="37" t="s">
        <v>14</v>
      </c>
      <c r="G72" s="41">
        <f>C72/15*1.05</f>
        <v>3.90057447604791</v>
      </c>
    </row>
    <row r="73" customHeight="1" spans="1:7">
      <c r="A73" s="37" t="s">
        <v>96</v>
      </c>
      <c r="B73" s="37" t="s">
        <v>8</v>
      </c>
      <c r="C73" s="40">
        <v>637.536166872266</v>
      </c>
      <c r="D73" s="37" t="s">
        <v>9</v>
      </c>
      <c r="E73" s="37" t="s">
        <v>50</v>
      </c>
      <c r="F73" s="37" t="s">
        <v>51</v>
      </c>
      <c r="G73" s="41">
        <f>C73*1.05</f>
        <v>669.412975215879</v>
      </c>
    </row>
    <row r="74" customHeight="1" spans="1:7">
      <c r="A74" s="37" t="s">
        <v>96</v>
      </c>
      <c r="B74" s="37" t="s">
        <v>8</v>
      </c>
      <c r="C74" s="40">
        <v>637.536166872266</v>
      </c>
      <c r="D74" s="37" t="s">
        <v>12</v>
      </c>
      <c r="E74" s="37" t="s">
        <v>29</v>
      </c>
      <c r="F74" s="37" t="s">
        <v>30</v>
      </c>
      <c r="G74" s="41">
        <f>C74/20*1.05</f>
        <v>33.470648760794</v>
      </c>
    </row>
    <row r="75" customHeight="1" spans="1:7">
      <c r="A75" s="37" t="s">
        <v>97</v>
      </c>
      <c r="B75" s="37" t="s">
        <v>8</v>
      </c>
      <c r="C75" s="40">
        <v>89.7297191011236</v>
      </c>
      <c r="D75" s="37" t="s">
        <v>9</v>
      </c>
      <c r="E75" s="37" t="s">
        <v>50</v>
      </c>
      <c r="F75" s="37" t="s">
        <v>51</v>
      </c>
      <c r="G75" s="41">
        <f>C75*1.05</f>
        <v>94.2162050561798</v>
      </c>
    </row>
    <row r="76" customHeight="1" spans="1:7">
      <c r="A76" s="37" t="s">
        <v>97</v>
      </c>
      <c r="B76" s="37" t="s">
        <v>8</v>
      </c>
      <c r="C76" s="40">
        <v>89.7297191011236</v>
      </c>
      <c r="D76" s="37" t="s">
        <v>12</v>
      </c>
      <c r="E76" s="37" t="s">
        <v>13</v>
      </c>
      <c r="F76" s="37" t="s">
        <v>14</v>
      </c>
      <c r="G76" s="41">
        <f>C76/15*1.05</f>
        <v>6.28108033707865</v>
      </c>
    </row>
    <row r="77" customHeight="1" spans="1:7">
      <c r="A77" s="42" t="s">
        <v>98</v>
      </c>
      <c r="B77" s="42" t="s">
        <v>8</v>
      </c>
      <c r="C77" s="40">
        <v>106.624121779859</v>
      </c>
      <c r="D77" s="37" t="s">
        <v>9</v>
      </c>
      <c r="E77" s="37" t="s">
        <v>50</v>
      </c>
      <c r="F77" s="37" t="s">
        <v>51</v>
      </c>
      <c r="G77" s="41">
        <f>C77*1.05</f>
        <v>111.955327868852</v>
      </c>
    </row>
    <row r="78" customHeight="1" spans="1:7">
      <c r="A78" s="42" t="s">
        <v>98</v>
      </c>
      <c r="B78" s="42" t="s">
        <v>8</v>
      </c>
      <c r="C78" s="40">
        <v>106.624121779859</v>
      </c>
      <c r="D78" s="37" t="s">
        <v>12</v>
      </c>
      <c r="E78" s="37" t="s">
        <v>13</v>
      </c>
      <c r="F78" s="37" t="s">
        <v>14</v>
      </c>
      <c r="G78" s="41">
        <f>C78/15*1.05</f>
        <v>7.46368852459013</v>
      </c>
    </row>
    <row r="79" customHeight="1" spans="1:7">
      <c r="A79" s="42" t="s">
        <v>99</v>
      </c>
      <c r="B79" s="42" t="s">
        <v>8</v>
      </c>
      <c r="C79" s="40">
        <v>62.7159699341021</v>
      </c>
      <c r="D79" s="37" t="s">
        <v>9</v>
      </c>
      <c r="E79" s="37" t="s">
        <v>50</v>
      </c>
      <c r="F79" s="37" t="s">
        <v>51</v>
      </c>
      <c r="G79" s="41">
        <f>C79*1.05</f>
        <v>65.8517684308072</v>
      </c>
    </row>
    <row r="80" customHeight="1" spans="1:7">
      <c r="A80" s="42" t="s">
        <v>99</v>
      </c>
      <c r="B80" s="42" t="s">
        <v>8</v>
      </c>
      <c r="C80" s="40">
        <v>62.7159699341021</v>
      </c>
      <c r="D80" s="37" t="s">
        <v>12</v>
      </c>
      <c r="E80" s="37" t="s">
        <v>13</v>
      </c>
      <c r="F80" s="37" t="s">
        <v>14</v>
      </c>
      <c r="G80" s="41">
        <f>C80/15*1.05</f>
        <v>4.39011789538715</v>
      </c>
    </row>
    <row r="81" customHeight="1" spans="1:7">
      <c r="A81" s="37" t="s">
        <v>100</v>
      </c>
      <c r="B81" s="37" t="s">
        <v>8</v>
      </c>
      <c r="C81" s="40">
        <v>89.787728026534</v>
      </c>
      <c r="D81" s="37" t="s">
        <v>9</v>
      </c>
      <c r="E81" s="37" t="s">
        <v>50</v>
      </c>
      <c r="F81" s="37" t="s">
        <v>51</v>
      </c>
      <c r="G81" s="41">
        <f>C81*1.05</f>
        <v>94.2771144278607</v>
      </c>
    </row>
    <row r="82" customHeight="1" spans="1:7">
      <c r="A82" s="37" t="s">
        <v>100</v>
      </c>
      <c r="B82" s="37" t="s">
        <v>8</v>
      </c>
      <c r="C82" s="40">
        <v>89.787728026534</v>
      </c>
      <c r="D82" s="37" t="s">
        <v>12</v>
      </c>
      <c r="E82" s="37" t="s">
        <v>13</v>
      </c>
      <c r="F82" s="37" t="s">
        <v>14</v>
      </c>
      <c r="G82" s="41">
        <f>C82/15*1.05</f>
        <v>6.28514096185738</v>
      </c>
    </row>
    <row r="83" customHeight="1" spans="1:7">
      <c r="A83" s="37" t="s">
        <v>101</v>
      </c>
      <c r="B83" s="37" t="s">
        <v>8</v>
      </c>
      <c r="C83" s="40">
        <v>487.230465320457</v>
      </c>
      <c r="D83" s="37" t="s">
        <v>9</v>
      </c>
      <c r="E83" s="37" t="s">
        <v>50</v>
      </c>
      <c r="F83" s="37" t="s">
        <v>51</v>
      </c>
      <c r="G83" s="41">
        <f>C83*1.05</f>
        <v>511.59198858648</v>
      </c>
    </row>
    <row r="84" customHeight="1" spans="1:7">
      <c r="A84" s="37" t="s">
        <v>101</v>
      </c>
      <c r="B84" s="37" t="s">
        <v>8</v>
      </c>
      <c r="C84" s="40">
        <v>487.230465320457</v>
      </c>
      <c r="D84" s="37" t="s">
        <v>12</v>
      </c>
      <c r="E84" s="37" t="s">
        <v>38</v>
      </c>
      <c r="F84" s="37" t="s">
        <v>39</v>
      </c>
      <c r="G84" s="41">
        <f>C84/15*1.05</f>
        <v>34.106132572432</v>
      </c>
    </row>
    <row r="85" customHeight="1" spans="1:7">
      <c r="A85" s="37" t="s">
        <v>101</v>
      </c>
      <c r="B85" s="37" t="s">
        <v>8</v>
      </c>
      <c r="C85" s="40">
        <v>487.230465320457</v>
      </c>
      <c r="D85" s="37" t="s">
        <v>76</v>
      </c>
      <c r="E85" s="37" t="s">
        <v>77</v>
      </c>
      <c r="F85" s="37" t="s">
        <v>78</v>
      </c>
      <c r="G85" s="41">
        <f>C85*1.05</f>
        <v>511.59198858648</v>
      </c>
    </row>
    <row r="86" customHeight="1" spans="1:7">
      <c r="A86" s="37" t="s">
        <v>101</v>
      </c>
      <c r="B86" s="37" t="s">
        <v>102</v>
      </c>
      <c r="C86" s="40">
        <v>146067.704530848</v>
      </c>
      <c r="D86" s="37" t="s">
        <v>103</v>
      </c>
      <c r="E86" s="37" t="s">
        <v>102</v>
      </c>
      <c r="F86" s="37" t="s">
        <v>104</v>
      </c>
      <c r="G86" s="41">
        <f>C86*1.05</f>
        <v>153371.08975739</v>
      </c>
    </row>
    <row r="87" customHeight="1" spans="1:7">
      <c r="A87" s="37" t="s">
        <v>101</v>
      </c>
      <c r="B87" s="37" t="s">
        <v>102</v>
      </c>
      <c r="C87" s="40">
        <v>146067.704530848</v>
      </c>
      <c r="D87" s="37" t="s">
        <v>23</v>
      </c>
      <c r="E87" s="37" t="s">
        <v>24</v>
      </c>
      <c r="F87" s="37" t="s">
        <v>25</v>
      </c>
      <c r="G87" s="41">
        <f>C87*1.05</f>
        <v>153371.08975739</v>
      </c>
    </row>
    <row r="88" customHeight="1" spans="1:7">
      <c r="A88" s="37" t="s">
        <v>101</v>
      </c>
      <c r="B88" s="37" t="s">
        <v>102</v>
      </c>
      <c r="C88" s="40">
        <v>146067.704530848</v>
      </c>
      <c r="D88" s="37" t="s">
        <v>69</v>
      </c>
      <c r="E88" s="37" t="s">
        <v>70</v>
      </c>
      <c r="F88" s="37" t="s">
        <v>71</v>
      </c>
      <c r="G88" s="41">
        <f>C88*1.05</f>
        <v>153371.08975739</v>
      </c>
    </row>
    <row r="89" customHeight="1" spans="1:7">
      <c r="A89" s="37" t="s">
        <v>101</v>
      </c>
      <c r="B89" s="37" t="s">
        <v>102</v>
      </c>
      <c r="C89" s="40">
        <v>146067.704530848</v>
      </c>
      <c r="D89" s="37" t="s">
        <v>26</v>
      </c>
      <c r="E89" s="37" t="s">
        <v>27</v>
      </c>
      <c r="F89" s="37" t="s">
        <v>28</v>
      </c>
      <c r="G89" s="41">
        <f>C89*1.05</f>
        <v>153371.08975739</v>
      </c>
    </row>
    <row r="90" customHeight="1" spans="1:7">
      <c r="A90" s="37" t="s">
        <v>101</v>
      </c>
      <c r="B90" s="37" t="s">
        <v>102</v>
      </c>
      <c r="C90" s="40">
        <v>146067.704530848</v>
      </c>
      <c r="D90" s="37" t="s">
        <v>105</v>
      </c>
      <c r="E90" s="37" t="s">
        <v>106</v>
      </c>
      <c r="F90" s="37" t="s">
        <v>107</v>
      </c>
      <c r="G90" s="41">
        <f t="shared" ref="G90:G91" si="0">C90*1.05</f>
        <v>153371.08975739</v>
      </c>
    </row>
    <row r="91" customHeight="1" spans="1:7">
      <c r="A91" s="37" t="s">
        <v>101</v>
      </c>
      <c r="B91" s="37" t="s">
        <v>102</v>
      </c>
      <c r="C91" s="40">
        <v>146067.704530848</v>
      </c>
      <c r="D91" s="37" t="s">
        <v>72</v>
      </c>
      <c r="E91" s="37" t="s">
        <v>108</v>
      </c>
      <c r="F91" s="37" t="s">
        <v>109</v>
      </c>
      <c r="G91" s="41">
        <f t="shared" si="0"/>
        <v>153371.08975739</v>
      </c>
    </row>
    <row r="92" customHeight="1" spans="1:7">
      <c r="A92" s="37" t="s">
        <v>101</v>
      </c>
      <c r="B92" s="37" t="s">
        <v>102</v>
      </c>
      <c r="C92" s="40">
        <v>146067.704530848</v>
      </c>
      <c r="D92" s="37" t="s">
        <v>12</v>
      </c>
      <c r="E92" s="37" t="s">
        <v>38</v>
      </c>
      <c r="F92" s="37" t="s">
        <v>39</v>
      </c>
      <c r="G92" s="41">
        <f>C92/56*1.05</f>
        <v>2738.7694599534</v>
      </c>
    </row>
    <row r="93" customHeight="1" spans="1:7">
      <c r="A93" s="37" t="s">
        <v>110</v>
      </c>
      <c r="B93" s="37" t="s">
        <v>8</v>
      </c>
      <c r="C93" s="40">
        <v>138.117346938776</v>
      </c>
      <c r="D93" s="37" t="s">
        <v>9</v>
      </c>
      <c r="E93" s="37" t="s">
        <v>50</v>
      </c>
      <c r="F93" s="37" t="s">
        <v>51</v>
      </c>
      <c r="G93" s="41">
        <f>C93*1.05</f>
        <v>145.023214285715</v>
      </c>
    </row>
    <row r="94" customHeight="1" spans="1:7">
      <c r="A94" s="37" t="s">
        <v>110</v>
      </c>
      <c r="B94" s="37" t="s">
        <v>8</v>
      </c>
      <c r="C94" s="40">
        <v>138.117346938776</v>
      </c>
      <c r="D94" s="37" t="s">
        <v>12</v>
      </c>
      <c r="E94" s="37" t="s">
        <v>13</v>
      </c>
      <c r="F94" s="37" t="s">
        <v>14</v>
      </c>
      <c r="G94" s="41">
        <f>C94/15*1.05</f>
        <v>9.66821428571432</v>
      </c>
    </row>
    <row r="95" customHeight="1" spans="1:7">
      <c r="A95" s="37" t="s">
        <v>110</v>
      </c>
      <c r="B95" s="37" t="s">
        <v>8</v>
      </c>
      <c r="C95" s="40">
        <v>138.117346938776</v>
      </c>
      <c r="D95" s="37" t="s">
        <v>76</v>
      </c>
      <c r="E95" s="37" t="s">
        <v>77</v>
      </c>
      <c r="F95" s="37" t="s">
        <v>78</v>
      </c>
      <c r="G95" s="41">
        <f>C95*1.05</f>
        <v>145.023214285715</v>
      </c>
    </row>
    <row r="96" customHeight="1" spans="1:7">
      <c r="A96" s="37" t="s">
        <v>111</v>
      </c>
      <c r="B96" s="37" t="s">
        <v>8</v>
      </c>
      <c r="C96" s="40">
        <v>348.084129316679</v>
      </c>
      <c r="D96" s="37" t="s">
        <v>9</v>
      </c>
      <c r="E96" s="37" t="s">
        <v>50</v>
      </c>
      <c r="F96" s="37" t="s">
        <v>51</v>
      </c>
      <c r="G96" s="41">
        <f>C96*1.05</f>
        <v>365.488335782513</v>
      </c>
    </row>
    <row r="97" customHeight="1" spans="1:7">
      <c r="A97" s="37" t="s">
        <v>111</v>
      </c>
      <c r="B97" s="37" t="s">
        <v>8</v>
      </c>
      <c r="C97" s="40">
        <v>348.084129316679</v>
      </c>
      <c r="D97" s="37" t="s">
        <v>12</v>
      </c>
      <c r="E97" s="37" t="s">
        <v>13</v>
      </c>
      <c r="F97" s="37" t="s">
        <v>14</v>
      </c>
      <c r="G97" s="41">
        <f>C97/15*1.05</f>
        <v>24.3658890521675</v>
      </c>
    </row>
    <row r="98" customHeight="1" spans="1:7">
      <c r="A98" s="37" t="s">
        <v>111</v>
      </c>
      <c r="B98" s="37" t="s">
        <v>8</v>
      </c>
      <c r="C98" s="40">
        <v>348.084129316679</v>
      </c>
      <c r="D98" s="37" t="s">
        <v>76</v>
      </c>
      <c r="E98" s="37" t="s">
        <v>77</v>
      </c>
      <c r="F98" s="37" t="s">
        <v>78</v>
      </c>
      <c r="G98" s="41">
        <f>C98*1.05</f>
        <v>365.488335782513</v>
      </c>
    </row>
    <row r="99" customHeight="1" spans="1:7">
      <c r="A99" s="37" t="s">
        <v>112</v>
      </c>
      <c r="B99" s="37" t="s">
        <v>8</v>
      </c>
      <c r="C99" s="40">
        <v>163.209405144695</v>
      </c>
      <c r="D99" s="37" t="s">
        <v>9</v>
      </c>
      <c r="E99" s="37" t="s">
        <v>50</v>
      </c>
      <c r="F99" s="37" t="s">
        <v>51</v>
      </c>
      <c r="G99" s="41">
        <f>C99*1.05</f>
        <v>171.36987540193</v>
      </c>
    </row>
    <row r="100" customHeight="1" spans="1:7">
      <c r="A100" s="37" t="s">
        <v>112</v>
      </c>
      <c r="B100" s="37" t="s">
        <v>8</v>
      </c>
      <c r="C100" s="40">
        <v>163.209405144695</v>
      </c>
      <c r="D100" s="37" t="s">
        <v>12</v>
      </c>
      <c r="E100" s="37" t="s">
        <v>13</v>
      </c>
      <c r="F100" s="37" t="s">
        <v>14</v>
      </c>
      <c r="G100" s="41">
        <f>C100/15*1.05</f>
        <v>11.4246583601287</v>
      </c>
    </row>
    <row r="101" customHeight="1" spans="1:7">
      <c r="A101" s="37" t="s">
        <v>113</v>
      </c>
      <c r="B101" s="37" t="s">
        <v>8</v>
      </c>
      <c r="C101" s="40">
        <v>685.871826328142</v>
      </c>
      <c r="D101" s="37" t="s">
        <v>9</v>
      </c>
      <c r="E101" s="37" t="s">
        <v>50</v>
      </c>
      <c r="F101" s="37" t="s">
        <v>51</v>
      </c>
      <c r="G101" s="41">
        <f>C101*1.05</f>
        <v>720.165417644549</v>
      </c>
    </row>
    <row r="102" customHeight="1" spans="1:7">
      <c r="A102" s="37" t="s">
        <v>113</v>
      </c>
      <c r="B102" s="37" t="s">
        <v>8</v>
      </c>
      <c r="C102" s="40">
        <v>685.871826328142</v>
      </c>
      <c r="D102" s="37" t="s">
        <v>12</v>
      </c>
      <c r="E102" s="37" t="s">
        <v>13</v>
      </c>
      <c r="F102" s="37" t="s">
        <v>14</v>
      </c>
      <c r="G102" s="41">
        <f>C102/20*1.05</f>
        <v>36.0082708822275</v>
      </c>
    </row>
    <row r="103" customHeight="1" spans="1:7">
      <c r="A103" s="37" t="s">
        <v>114</v>
      </c>
      <c r="B103" s="37" t="s">
        <v>8</v>
      </c>
      <c r="C103" s="40">
        <v>31.9199271090149</v>
      </c>
      <c r="D103" s="37" t="s">
        <v>9</v>
      </c>
      <c r="E103" s="37" t="s">
        <v>50</v>
      </c>
      <c r="F103" s="37" t="s">
        <v>51</v>
      </c>
      <c r="G103" s="41">
        <f>C103*1.05</f>
        <v>33.5159234644656</v>
      </c>
    </row>
    <row r="104" customHeight="1" spans="1:7">
      <c r="A104" s="37" t="s">
        <v>114</v>
      </c>
      <c r="B104" s="37" t="s">
        <v>8</v>
      </c>
      <c r="C104" s="40">
        <v>31.9199271090149</v>
      </c>
      <c r="D104" s="37" t="s">
        <v>12</v>
      </c>
      <c r="E104" s="37" t="s">
        <v>13</v>
      </c>
      <c r="F104" s="37" t="s">
        <v>14</v>
      </c>
      <c r="G104" s="41">
        <f>C104/12*1.05</f>
        <v>2.7929936220388</v>
      </c>
    </row>
    <row r="105" customHeight="1" spans="1:7">
      <c r="A105" s="37" t="s">
        <v>115</v>
      </c>
      <c r="B105" s="37" t="s">
        <v>8</v>
      </c>
      <c r="C105" s="40">
        <v>1329.73807757524</v>
      </c>
      <c r="D105" s="37" t="s">
        <v>9</v>
      </c>
      <c r="E105" s="37" t="s">
        <v>50</v>
      </c>
      <c r="F105" s="37" t="s">
        <v>51</v>
      </c>
      <c r="G105" s="41">
        <f>C105*1.05</f>
        <v>1396.224981454</v>
      </c>
    </row>
    <row r="106" customHeight="1" spans="1:7">
      <c r="A106" s="37" t="s">
        <v>115</v>
      </c>
      <c r="B106" s="37" t="s">
        <v>8</v>
      </c>
      <c r="C106" s="40">
        <v>1329.73807757524</v>
      </c>
      <c r="D106" s="37" t="s">
        <v>12</v>
      </c>
      <c r="E106" s="37" t="s">
        <v>13</v>
      </c>
      <c r="F106" s="37" t="s">
        <v>14</v>
      </c>
      <c r="G106" s="41">
        <f>C106/15*1.05</f>
        <v>93.0816654302668</v>
      </c>
    </row>
    <row r="107" customHeight="1" spans="1:7">
      <c r="A107" s="37" t="s">
        <v>115</v>
      </c>
      <c r="B107" s="37" t="s">
        <v>8</v>
      </c>
      <c r="C107" s="40">
        <v>1329.73807757524</v>
      </c>
      <c r="D107" s="37" t="s">
        <v>76</v>
      </c>
      <c r="E107" s="37" t="s">
        <v>116</v>
      </c>
      <c r="F107" s="37" t="s">
        <v>117</v>
      </c>
      <c r="G107" s="41">
        <f>C107*1.05</f>
        <v>1396.224981454</v>
      </c>
    </row>
    <row r="108" customHeight="1" spans="1:7">
      <c r="A108" s="37" t="s">
        <v>118</v>
      </c>
      <c r="B108" s="37" t="s">
        <v>8</v>
      </c>
      <c r="C108" s="40">
        <v>437.616210716708</v>
      </c>
      <c r="D108" s="37" t="s">
        <v>9</v>
      </c>
      <c r="E108" s="37" t="s">
        <v>47</v>
      </c>
      <c r="F108" s="37" t="s">
        <v>48</v>
      </c>
      <c r="G108" s="41">
        <f>C108*1.05</f>
        <v>459.497021252543</v>
      </c>
    </row>
    <row r="109" customHeight="1" spans="1:7">
      <c r="A109" s="37" t="s">
        <v>118</v>
      </c>
      <c r="B109" s="37" t="s">
        <v>8</v>
      </c>
      <c r="C109" s="40">
        <v>437.616210716708</v>
      </c>
      <c r="D109" s="37" t="s">
        <v>12</v>
      </c>
      <c r="E109" s="37" t="s">
        <v>29</v>
      </c>
      <c r="F109" s="37" t="s">
        <v>30</v>
      </c>
      <c r="G109" s="41">
        <f>C109/8*1.05</f>
        <v>57.4371276565679</v>
      </c>
    </row>
    <row r="110" customHeight="1" spans="1:7">
      <c r="A110" s="37" t="s">
        <v>119</v>
      </c>
      <c r="B110" s="37" t="s">
        <v>8</v>
      </c>
      <c r="C110" s="40">
        <v>260.270726069139</v>
      </c>
      <c r="D110" s="37" t="s">
        <v>9</v>
      </c>
      <c r="E110" s="37" t="s">
        <v>50</v>
      </c>
      <c r="F110" s="37" t="s">
        <v>51</v>
      </c>
      <c r="G110" s="41">
        <f>C110*1.05</f>
        <v>273.284262372596</v>
      </c>
    </row>
    <row r="111" customHeight="1" spans="1:7">
      <c r="A111" s="37" t="s">
        <v>119</v>
      </c>
      <c r="B111" s="37" t="s">
        <v>8</v>
      </c>
      <c r="C111" s="40">
        <v>260.270726069139</v>
      </c>
      <c r="D111" s="37" t="s">
        <v>12</v>
      </c>
      <c r="E111" s="37" t="s">
        <v>13</v>
      </c>
      <c r="F111" s="37" t="s">
        <v>14</v>
      </c>
      <c r="G111" s="41">
        <f>C111/15*1.05</f>
        <v>18.2189508248397</v>
      </c>
    </row>
    <row r="112" customHeight="1" spans="1:7">
      <c r="A112" s="37" t="s">
        <v>119</v>
      </c>
      <c r="B112" s="37" t="s">
        <v>8</v>
      </c>
      <c r="C112" s="40">
        <v>260.270726069139</v>
      </c>
      <c r="D112" s="37" t="s">
        <v>76</v>
      </c>
      <c r="E112" s="37" t="s">
        <v>116</v>
      </c>
      <c r="F112" s="37" t="s">
        <v>117</v>
      </c>
      <c r="G112" s="41">
        <f>C112*1.05</f>
        <v>273.284262372596</v>
      </c>
    </row>
    <row r="113" customHeight="1" spans="1:7">
      <c r="A113" s="37" t="s">
        <v>120</v>
      </c>
      <c r="B113" s="37" t="s">
        <v>8</v>
      </c>
      <c r="C113" s="40">
        <v>42.3440668824164</v>
      </c>
      <c r="D113" s="37" t="s">
        <v>9</v>
      </c>
      <c r="E113" s="37" t="s">
        <v>50</v>
      </c>
      <c r="F113" s="37" t="s">
        <v>51</v>
      </c>
      <c r="G113" s="41">
        <f>C113*1.05</f>
        <v>44.4612702265372</v>
      </c>
    </row>
    <row r="114" customHeight="1" spans="1:7">
      <c r="A114" s="37" t="s">
        <v>120</v>
      </c>
      <c r="B114" s="37" t="s">
        <v>8</v>
      </c>
      <c r="C114" s="40">
        <v>42.3440668824164</v>
      </c>
      <c r="D114" s="37" t="s">
        <v>12</v>
      </c>
      <c r="E114" s="37" t="s">
        <v>13</v>
      </c>
      <c r="F114" s="37" t="s">
        <v>14</v>
      </c>
      <c r="G114" s="41">
        <f>C114/15*1.05</f>
        <v>2.96408468176915</v>
      </c>
    </row>
    <row r="115" customHeight="1" spans="1:7">
      <c r="A115" s="37" t="s">
        <v>120</v>
      </c>
      <c r="B115" s="37" t="s">
        <v>8</v>
      </c>
      <c r="C115" s="40">
        <v>42.3440668824164</v>
      </c>
      <c r="D115" s="37" t="s">
        <v>76</v>
      </c>
      <c r="E115" s="37" t="s">
        <v>77</v>
      </c>
      <c r="F115" s="37" t="s">
        <v>78</v>
      </c>
      <c r="G115" s="41">
        <f>C115*1.05</f>
        <v>44.4612702265372</v>
      </c>
    </row>
    <row r="116" customHeight="1" spans="1:7">
      <c r="A116" s="37" t="s">
        <v>121</v>
      </c>
      <c r="B116" s="37" t="s">
        <v>122</v>
      </c>
      <c r="C116" s="40">
        <v>834.320299053356</v>
      </c>
      <c r="D116" s="37" t="s">
        <v>123</v>
      </c>
      <c r="E116" s="37" t="s">
        <v>124</v>
      </c>
      <c r="F116" s="37" t="s">
        <v>125</v>
      </c>
      <c r="G116" s="41">
        <f>C116*1.05</f>
        <v>876.036314006024</v>
      </c>
    </row>
    <row r="117" customHeight="1" spans="1:7">
      <c r="A117" s="37" t="s">
        <v>121</v>
      </c>
      <c r="B117" s="37" t="s">
        <v>122</v>
      </c>
      <c r="C117" s="40">
        <v>834.320299053356</v>
      </c>
      <c r="D117" s="37" t="s">
        <v>126</v>
      </c>
      <c r="E117" s="37" t="s">
        <v>127</v>
      </c>
      <c r="F117" s="37" t="s">
        <v>128</v>
      </c>
      <c r="G117" s="41">
        <f>C117*1.05</f>
        <v>876.036314006024</v>
      </c>
    </row>
    <row r="118" customHeight="1" spans="1:7">
      <c r="A118" s="37" t="s">
        <v>121</v>
      </c>
      <c r="B118" s="37" t="s">
        <v>122</v>
      </c>
      <c r="C118" s="40">
        <v>834.320299053356</v>
      </c>
      <c r="D118" s="37" t="s">
        <v>129</v>
      </c>
      <c r="E118" s="37" t="s">
        <v>130</v>
      </c>
      <c r="F118" s="37" t="s">
        <v>131</v>
      </c>
      <c r="G118" s="41">
        <f>C118*10*1.05</f>
        <v>8760.36314006024</v>
      </c>
    </row>
    <row r="119" customHeight="1" spans="1:7">
      <c r="A119" s="37" t="s">
        <v>121</v>
      </c>
      <c r="B119" s="37" t="s">
        <v>122</v>
      </c>
      <c r="C119" s="40">
        <v>834.320299053356</v>
      </c>
      <c r="D119" s="37" t="s">
        <v>23</v>
      </c>
      <c r="E119" s="37" t="s">
        <v>24</v>
      </c>
      <c r="F119" s="37" t="s">
        <v>25</v>
      </c>
      <c r="G119" s="41">
        <f>C119*2*1.05</f>
        <v>1752.07262801205</v>
      </c>
    </row>
    <row r="120" customHeight="1" spans="1:7">
      <c r="A120" s="37" t="s">
        <v>121</v>
      </c>
      <c r="B120" s="37" t="s">
        <v>122</v>
      </c>
      <c r="C120" s="40">
        <v>834.320299053356</v>
      </c>
      <c r="D120" s="37" t="s">
        <v>132</v>
      </c>
      <c r="E120" s="37" t="s">
        <v>133</v>
      </c>
      <c r="F120" s="37" t="s">
        <v>134</v>
      </c>
      <c r="G120" s="41">
        <f>C120*1.05</f>
        <v>876.036314006024</v>
      </c>
    </row>
    <row r="121" customHeight="1" spans="1:7">
      <c r="A121" s="37" t="s">
        <v>121</v>
      </c>
      <c r="B121" s="37" t="s">
        <v>122</v>
      </c>
      <c r="C121" s="40">
        <v>834.320299053356</v>
      </c>
      <c r="D121" s="37" t="s">
        <v>135</v>
      </c>
      <c r="E121" s="37" t="s">
        <v>136</v>
      </c>
      <c r="F121" s="37" t="s">
        <v>137</v>
      </c>
      <c r="G121" s="41">
        <f>C121*1.05</f>
        <v>876.036314006024</v>
      </c>
    </row>
    <row r="122" customHeight="1" spans="1:7">
      <c r="A122" s="37" t="s">
        <v>121</v>
      </c>
      <c r="B122" s="37" t="s">
        <v>122</v>
      </c>
      <c r="C122" s="40">
        <v>834.320299053356</v>
      </c>
      <c r="D122" s="37" t="s">
        <v>12</v>
      </c>
      <c r="E122" s="37" t="s">
        <v>138</v>
      </c>
      <c r="F122" s="37" t="s">
        <v>139</v>
      </c>
      <c r="G122" s="41">
        <f>C122/70*1.05</f>
        <v>12.5148044858003</v>
      </c>
    </row>
    <row r="123" customHeight="1" spans="1:7">
      <c r="A123" s="37" t="s">
        <v>140</v>
      </c>
      <c r="B123" s="37" t="s">
        <v>141</v>
      </c>
      <c r="C123" s="40">
        <v>260476.216654613</v>
      </c>
      <c r="D123" s="37" t="s">
        <v>142</v>
      </c>
      <c r="E123" s="37" t="s">
        <v>141</v>
      </c>
      <c r="F123" s="37" t="s">
        <v>143</v>
      </c>
      <c r="G123" s="41">
        <f>C123*1.05</f>
        <v>273500.027487344</v>
      </c>
    </row>
    <row r="124" customHeight="1" spans="1:7">
      <c r="A124" s="37" t="s">
        <v>140</v>
      </c>
      <c r="B124" s="37" t="s">
        <v>141</v>
      </c>
      <c r="C124" s="40">
        <v>260476.216654613</v>
      </c>
      <c r="D124" s="37" t="s">
        <v>23</v>
      </c>
      <c r="E124" s="37" t="s">
        <v>24</v>
      </c>
      <c r="F124" s="37" t="s">
        <v>25</v>
      </c>
      <c r="G124" s="41">
        <f>C124*1.05</f>
        <v>273500.027487344</v>
      </c>
    </row>
    <row r="125" customHeight="1" spans="1:7">
      <c r="A125" s="37" t="s">
        <v>140</v>
      </c>
      <c r="B125" s="37" t="s">
        <v>141</v>
      </c>
      <c r="C125" s="40">
        <v>260476.216654613</v>
      </c>
      <c r="D125" s="37" t="s">
        <v>69</v>
      </c>
      <c r="E125" s="37" t="s">
        <v>70</v>
      </c>
      <c r="F125" s="37" t="s">
        <v>71</v>
      </c>
      <c r="G125" s="41">
        <f>C125*1.05</f>
        <v>273500.027487344</v>
      </c>
    </row>
    <row r="126" customHeight="1" spans="1:7">
      <c r="A126" s="37" t="s">
        <v>140</v>
      </c>
      <c r="B126" s="37" t="s">
        <v>141</v>
      </c>
      <c r="C126" s="40">
        <v>260476.216654613</v>
      </c>
      <c r="D126" s="37" t="s">
        <v>26</v>
      </c>
      <c r="E126" s="37" t="s">
        <v>27</v>
      </c>
      <c r="F126" s="37" t="s">
        <v>28</v>
      </c>
      <c r="G126" s="41">
        <f>C126*1.05</f>
        <v>273500.027487344</v>
      </c>
    </row>
    <row r="127" customHeight="1" spans="1:7">
      <c r="A127" s="37" t="s">
        <v>140</v>
      </c>
      <c r="B127" s="37" t="s">
        <v>141</v>
      </c>
      <c r="C127" s="40">
        <v>260476.216654613</v>
      </c>
      <c r="D127" s="37" t="s">
        <v>144</v>
      </c>
      <c r="E127" s="37" t="s">
        <v>145</v>
      </c>
      <c r="F127" s="37" t="s">
        <v>146</v>
      </c>
      <c r="G127" s="41">
        <f t="shared" ref="G127:G128" si="1">C127*1.05</f>
        <v>273500.027487344</v>
      </c>
    </row>
    <row r="128" customHeight="1" spans="1:7">
      <c r="A128" s="37" t="s">
        <v>140</v>
      </c>
      <c r="B128" s="37" t="s">
        <v>141</v>
      </c>
      <c r="C128" s="40">
        <v>260476.216654613</v>
      </c>
      <c r="D128" s="37" t="s">
        <v>72</v>
      </c>
      <c r="E128" s="37" t="s">
        <v>147</v>
      </c>
      <c r="F128" s="37" t="s">
        <v>148</v>
      </c>
      <c r="G128" s="41">
        <f t="shared" si="1"/>
        <v>273500.027487344</v>
      </c>
    </row>
    <row r="129" customHeight="1" spans="1:7">
      <c r="A129" s="37" t="s">
        <v>140</v>
      </c>
      <c r="B129" s="37" t="s">
        <v>141</v>
      </c>
      <c r="C129" s="40">
        <v>260476.216654613</v>
      </c>
      <c r="D129" s="37" t="s">
        <v>12</v>
      </c>
      <c r="E129" s="37" t="s">
        <v>29</v>
      </c>
      <c r="F129" s="37" t="s">
        <v>30</v>
      </c>
      <c r="G129" s="41">
        <f>C129/56*1.05</f>
        <v>4883.92906227399</v>
      </c>
    </row>
    <row r="130" customHeight="1" spans="1:7">
      <c r="A130" s="37" t="s">
        <v>140</v>
      </c>
      <c r="B130" s="37" t="s">
        <v>8</v>
      </c>
      <c r="C130" s="40">
        <v>264.929715302491</v>
      </c>
      <c r="D130" s="37" t="s">
        <v>9</v>
      </c>
      <c r="E130" s="37" t="s">
        <v>50</v>
      </c>
      <c r="F130" s="37" t="s">
        <v>48</v>
      </c>
      <c r="G130" s="41">
        <f>C130*1.05</f>
        <v>278.176201067616</v>
      </c>
    </row>
    <row r="131" customHeight="1" spans="1:7">
      <c r="A131" s="37" t="s">
        <v>140</v>
      </c>
      <c r="B131" s="37" t="s">
        <v>8</v>
      </c>
      <c r="C131" s="40">
        <v>264.929715302491</v>
      </c>
      <c r="D131" s="37" t="s">
        <v>12</v>
      </c>
      <c r="E131" s="37" t="s">
        <v>29</v>
      </c>
      <c r="F131" s="37" t="s">
        <v>30</v>
      </c>
      <c r="G131" s="41">
        <f>C131/8*1.05</f>
        <v>34.7720251334519</v>
      </c>
    </row>
    <row r="132" customHeight="1" spans="1:7">
      <c r="A132" s="37" t="s">
        <v>149</v>
      </c>
      <c r="B132" s="37" t="s">
        <v>8</v>
      </c>
      <c r="C132" s="40">
        <v>1416.11258588382</v>
      </c>
      <c r="D132" s="37" t="s">
        <v>9</v>
      </c>
      <c r="E132" s="37" t="s">
        <v>50</v>
      </c>
      <c r="F132" s="37" t="s">
        <v>51</v>
      </c>
      <c r="G132" s="41">
        <f>C132*1.05</f>
        <v>1486.91821517801</v>
      </c>
    </row>
    <row r="133" customHeight="1" spans="1:7">
      <c r="A133" s="37" t="s">
        <v>149</v>
      </c>
      <c r="B133" s="37" t="s">
        <v>8</v>
      </c>
      <c r="C133" s="40">
        <v>1416.11258588382</v>
      </c>
      <c r="D133" s="37" t="s">
        <v>12</v>
      </c>
      <c r="E133" s="37" t="s">
        <v>13</v>
      </c>
      <c r="F133" s="37" t="s">
        <v>14</v>
      </c>
      <c r="G133" s="41">
        <f>C133/15*1.05</f>
        <v>99.1278810118674</v>
      </c>
    </row>
    <row r="134" customHeight="1" spans="1:7">
      <c r="A134" s="37" t="s">
        <v>150</v>
      </c>
      <c r="B134" s="37" t="s">
        <v>8</v>
      </c>
      <c r="C134" s="40">
        <v>276.120275447862</v>
      </c>
      <c r="D134" s="37" t="s">
        <v>9</v>
      </c>
      <c r="E134" s="37" t="s">
        <v>151</v>
      </c>
      <c r="F134" s="37" t="s">
        <v>152</v>
      </c>
      <c r="G134" s="41">
        <f>C134*1.05</f>
        <v>289.926289220255</v>
      </c>
    </row>
    <row r="135" customHeight="1" spans="1:7">
      <c r="A135" s="37" t="s">
        <v>150</v>
      </c>
      <c r="B135" s="37" t="s">
        <v>8</v>
      </c>
      <c r="C135" s="40">
        <v>276.120275447862</v>
      </c>
      <c r="D135" s="37" t="s">
        <v>12</v>
      </c>
      <c r="E135" s="37" t="s">
        <v>153</v>
      </c>
      <c r="F135" s="37" t="s">
        <v>154</v>
      </c>
      <c r="G135" s="41">
        <f>C135/15*1.05</f>
        <v>19.3284192813503</v>
      </c>
    </row>
    <row r="136" customHeight="1" spans="1:7">
      <c r="A136" s="37" t="s">
        <v>150</v>
      </c>
      <c r="B136" s="37" t="s">
        <v>155</v>
      </c>
      <c r="C136" s="40">
        <v>32031.6044083527</v>
      </c>
      <c r="D136" s="37" t="s">
        <v>156</v>
      </c>
      <c r="E136" s="37" t="s">
        <v>155</v>
      </c>
      <c r="F136" s="37" t="s">
        <v>157</v>
      </c>
      <c r="G136" s="41">
        <f>C136*1.05</f>
        <v>33633.1846287703</v>
      </c>
    </row>
    <row r="137" customHeight="1" spans="1:7">
      <c r="A137" s="37" t="s">
        <v>150</v>
      </c>
      <c r="B137" s="37" t="s">
        <v>155</v>
      </c>
      <c r="C137" s="40">
        <v>32031.6044083527</v>
      </c>
      <c r="D137" s="37" t="s">
        <v>23</v>
      </c>
      <c r="E137" s="37" t="s">
        <v>24</v>
      </c>
      <c r="F137" s="37" t="s">
        <v>25</v>
      </c>
      <c r="G137" s="41">
        <f>C137*1.05</f>
        <v>33633.1846287703</v>
      </c>
    </row>
    <row r="138" customHeight="1" spans="1:7">
      <c r="A138" s="37" t="s">
        <v>150</v>
      </c>
      <c r="B138" s="37" t="s">
        <v>155</v>
      </c>
      <c r="C138" s="40">
        <v>32031.6044083527</v>
      </c>
      <c r="D138" s="37" t="s">
        <v>69</v>
      </c>
      <c r="E138" s="37" t="s">
        <v>70</v>
      </c>
      <c r="F138" s="37" t="s">
        <v>71</v>
      </c>
      <c r="G138" s="41">
        <f>C138*1.05</f>
        <v>33633.1846287703</v>
      </c>
    </row>
    <row r="139" customHeight="1" spans="1:7">
      <c r="A139" s="37" t="s">
        <v>150</v>
      </c>
      <c r="B139" s="37" t="s">
        <v>155</v>
      </c>
      <c r="C139" s="40">
        <v>32031.6044083527</v>
      </c>
      <c r="D139" s="37" t="s">
        <v>26</v>
      </c>
      <c r="E139" s="37" t="s">
        <v>27</v>
      </c>
      <c r="F139" s="37" t="s">
        <v>28</v>
      </c>
      <c r="G139" s="41">
        <f>C139*1.05</f>
        <v>33633.1846287703</v>
      </c>
    </row>
    <row r="140" customHeight="1" spans="1:7">
      <c r="A140" s="37" t="s">
        <v>150</v>
      </c>
      <c r="B140" s="37" t="s">
        <v>155</v>
      </c>
      <c r="C140" s="40">
        <v>32031.6044083527</v>
      </c>
      <c r="D140" s="37" t="s">
        <v>72</v>
      </c>
      <c r="E140" s="37" t="s">
        <v>73</v>
      </c>
      <c r="F140" s="37" t="s">
        <v>74</v>
      </c>
      <c r="G140" s="41">
        <f>C140*1.05</f>
        <v>33633.1846287703</v>
      </c>
    </row>
    <row r="141" customHeight="1" spans="1:7">
      <c r="A141" s="37" t="s">
        <v>150</v>
      </c>
      <c r="B141" s="37" t="s">
        <v>155</v>
      </c>
      <c r="C141" s="40">
        <v>32031.6044083527</v>
      </c>
      <c r="D141" s="37" t="s">
        <v>12</v>
      </c>
      <c r="E141" s="37" t="s">
        <v>13</v>
      </c>
      <c r="F141" s="37" t="s">
        <v>14</v>
      </c>
      <c r="G141" s="41">
        <f>C141/56*1.05</f>
        <v>600.592582656613</v>
      </c>
    </row>
    <row r="142" customHeight="1" spans="1:7">
      <c r="A142" s="37" t="s">
        <v>158</v>
      </c>
      <c r="B142" s="37" t="s">
        <v>8</v>
      </c>
      <c r="C142" s="40">
        <v>135.07932790224</v>
      </c>
      <c r="D142" s="37" t="s">
        <v>9</v>
      </c>
      <c r="E142" s="37" t="s">
        <v>50</v>
      </c>
      <c r="F142" s="37" t="s">
        <v>51</v>
      </c>
      <c r="G142" s="41">
        <f>C142*1.05</f>
        <v>141.833294297352</v>
      </c>
    </row>
    <row r="143" customHeight="1" spans="1:7">
      <c r="A143" s="37" t="s">
        <v>158</v>
      </c>
      <c r="B143" s="37" t="s">
        <v>8</v>
      </c>
      <c r="C143" s="40">
        <v>135.07932790224</v>
      </c>
      <c r="D143" s="37" t="s">
        <v>12</v>
      </c>
      <c r="E143" s="37" t="s">
        <v>13</v>
      </c>
      <c r="F143" s="37" t="s">
        <v>14</v>
      </c>
      <c r="G143" s="41">
        <f>C143/15*1.05</f>
        <v>9.4555529531568</v>
      </c>
    </row>
    <row r="144" customHeight="1" spans="1:7">
      <c r="A144" s="37" t="s">
        <v>158</v>
      </c>
      <c r="B144" s="37" t="s">
        <v>8</v>
      </c>
      <c r="C144" s="40">
        <v>135.07932790224</v>
      </c>
      <c r="D144" s="37" t="s">
        <v>76</v>
      </c>
      <c r="E144" s="37" t="s">
        <v>77</v>
      </c>
      <c r="F144" s="37" t="s">
        <v>78</v>
      </c>
      <c r="G144" s="41">
        <f>C144*1.05</f>
        <v>141.833294297352</v>
      </c>
    </row>
    <row r="145" customHeight="1" spans="1:7">
      <c r="A145" s="37" t="s">
        <v>159</v>
      </c>
      <c r="B145" s="37" t="s">
        <v>160</v>
      </c>
      <c r="C145" s="40">
        <v>16909.7264765784</v>
      </c>
      <c r="D145" s="37" t="s">
        <v>161</v>
      </c>
      <c r="E145" s="37" t="s">
        <v>160</v>
      </c>
      <c r="F145" s="37" t="s">
        <v>162</v>
      </c>
      <c r="G145" s="41">
        <f>C145*1.05</f>
        <v>17755.2128004073</v>
      </c>
    </row>
    <row r="146" customHeight="1" spans="1:7">
      <c r="A146" s="37" t="s">
        <v>159</v>
      </c>
      <c r="B146" s="37" t="s">
        <v>160</v>
      </c>
      <c r="C146" s="40">
        <v>16909.7264765784</v>
      </c>
      <c r="D146" s="37" t="s">
        <v>23</v>
      </c>
      <c r="E146" s="37" t="s">
        <v>24</v>
      </c>
      <c r="F146" s="37" t="s">
        <v>25</v>
      </c>
      <c r="G146" s="41">
        <f>C146*1.05</f>
        <v>17755.2128004073</v>
      </c>
    </row>
    <row r="147" customHeight="1" spans="1:7">
      <c r="A147" s="37" t="s">
        <v>159</v>
      </c>
      <c r="B147" s="37" t="s">
        <v>160</v>
      </c>
      <c r="C147" s="40">
        <v>16909.7264765784</v>
      </c>
      <c r="D147" s="37" t="s">
        <v>26</v>
      </c>
      <c r="E147" s="37" t="s">
        <v>27</v>
      </c>
      <c r="F147" s="37" t="s">
        <v>28</v>
      </c>
      <c r="G147" s="41">
        <f>C147*1.05</f>
        <v>17755.2128004073</v>
      </c>
    </row>
    <row r="148" customHeight="1" spans="1:7">
      <c r="A148" s="37" t="s">
        <v>159</v>
      </c>
      <c r="B148" s="37" t="s">
        <v>160</v>
      </c>
      <c r="C148" s="40">
        <v>16909.7264765784</v>
      </c>
      <c r="D148" s="37" t="s">
        <v>63</v>
      </c>
      <c r="E148" s="37" t="s">
        <v>163</v>
      </c>
      <c r="F148" s="37" t="s">
        <v>164</v>
      </c>
      <c r="G148" s="41">
        <f>C148*1.05</f>
        <v>17755.2128004073</v>
      </c>
    </row>
    <row r="149" customHeight="1" spans="1:7">
      <c r="A149" s="37" t="s">
        <v>159</v>
      </c>
      <c r="B149" s="37" t="s">
        <v>160</v>
      </c>
      <c r="C149" s="40">
        <v>16909.7264765784</v>
      </c>
      <c r="D149" s="37" t="s">
        <v>12</v>
      </c>
      <c r="E149" s="37" t="s">
        <v>153</v>
      </c>
      <c r="F149" s="37" t="s">
        <v>154</v>
      </c>
      <c r="G149" s="41">
        <f>C149/200*1.05</f>
        <v>88.7760640020366</v>
      </c>
    </row>
    <row r="150" customHeight="1" spans="1:7">
      <c r="A150" s="37" t="s">
        <v>159</v>
      </c>
      <c r="B150" s="37" t="s">
        <v>8</v>
      </c>
      <c r="C150" s="40">
        <v>55.5701529303089</v>
      </c>
      <c r="D150" s="37" t="s">
        <v>9</v>
      </c>
      <c r="E150" s="37" t="s">
        <v>50</v>
      </c>
      <c r="F150" s="37" t="s">
        <v>51</v>
      </c>
      <c r="G150" s="41">
        <f>C150*1.05</f>
        <v>58.3486605768244</v>
      </c>
    </row>
    <row r="151" customHeight="1" spans="1:7">
      <c r="A151" s="37" t="s">
        <v>159</v>
      </c>
      <c r="B151" s="37" t="s">
        <v>8</v>
      </c>
      <c r="C151" s="40">
        <v>55.5701529303089</v>
      </c>
      <c r="D151" s="37" t="s">
        <v>12</v>
      </c>
      <c r="E151" s="37" t="s">
        <v>13</v>
      </c>
      <c r="F151" s="37" t="s">
        <v>14</v>
      </c>
      <c r="G151" s="41">
        <f>C151/15*1.05</f>
        <v>3.88991070512162</v>
      </c>
    </row>
    <row r="152" customHeight="1" spans="1:7">
      <c r="A152" s="37" t="s">
        <v>159</v>
      </c>
      <c r="B152" s="37" t="s">
        <v>8</v>
      </c>
      <c r="C152" s="40">
        <v>55.5701529303089</v>
      </c>
      <c r="D152" s="37" t="s">
        <v>76</v>
      </c>
      <c r="E152" s="37" t="s">
        <v>77</v>
      </c>
      <c r="F152" s="37" t="s">
        <v>78</v>
      </c>
      <c r="G152" s="41">
        <f>C152*1.05</f>
        <v>58.3486605768244</v>
      </c>
    </row>
    <row r="153" customHeight="1" spans="1:7">
      <c r="A153" s="37" t="s">
        <v>159</v>
      </c>
      <c r="B153" s="37" t="s">
        <v>165</v>
      </c>
      <c r="C153" s="40">
        <v>2512.75813953488</v>
      </c>
      <c r="D153" s="37" t="s">
        <v>166</v>
      </c>
      <c r="E153" s="37" t="s">
        <v>165</v>
      </c>
      <c r="F153" s="37" t="s">
        <v>167</v>
      </c>
      <c r="G153" s="41">
        <f>C153*1.05</f>
        <v>2638.39604651162</v>
      </c>
    </row>
    <row r="154" customHeight="1" spans="1:7">
      <c r="A154" s="37" t="s">
        <v>159</v>
      </c>
      <c r="B154" s="37" t="s">
        <v>165</v>
      </c>
      <c r="C154" s="40">
        <v>2512.75813953488</v>
      </c>
      <c r="D154" s="37" t="s">
        <v>23</v>
      </c>
      <c r="E154" s="37" t="s">
        <v>24</v>
      </c>
      <c r="F154" s="37" t="s">
        <v>25</v>
      </c>
      <c r="G154" s="41">
        <f>C154*1.05</f>
        <v>2638.39604651162</v>
      </c>
    </row>
    <row r="155" customHeight="1" spans="1:7">
      <c r="A155" s="37" t="s">
        <v>159</v>
      </c>
      <c r="B155" s="37" t="s">
        <v>165</v>
      </c>
      <c r="C155" s="40">
        <v>2512.75813953488</v>
      </c>
      <c r="D155" s="37" t="s">
        <v>26</v>
      </c>
      <c r="E155" s="37" t="s">
        <v>27</v>
      </c>
      <c r="F155" s="37" t="s">
        <v>28</v>
      </c>
      <c r="G155" s="41">
        <f>C155*1.05</f>
        <v>2638.39604651162</v>
      </c>
    </row>
    <row r="156" customHeight="1" spans="1:7">
      <c r="A156" s="37" t="s">
        <v>159</v>
      </c>
      <c r="B156" s="37" t="s">
        <v>165</v>
      </c>
      <c r="C156" s="40">
        <v>2512.75813953488</v>
      </c>
      <c r="D156" s="37" t="s">
        <v>63</v>
      </c>
      <c r="E156" s="37" t="s">
        <v>168</v>
      </c>
      <c r="F156" s="37" t="s">
        <v>169</v>
      </c>
      <c r="G156" s="41">
        <f>C156*1.05</f>
        <v>2638.39604651162</v>
      </c>
    </row>
    <row r="157" customHeight="1" spans="1:7">
      <c r="A157" s="37" t="s">
        <v>159</v>
      </c>
      <c r="B157" s="37" t="s">
        <v>165</v>
      </c>
      <c r="C157" s="40">
        <v>2512.75813953488</v>
      </c>
      <c r="D157" s="37" t="s">
        <v>12</v>
      </c>
      <c r="E157" s="37" t="s">
        <v>153</v>
      </c>
      <c r="F157" s="37" t="s">
        <v>154</v>
      </c>
      <c r="G157" s="41">
        <f>C157/116*1.05</f>
        <v>22.7447935044106</v>
      </c>
    </row>
    <row r="158" customHeight="1" spans="1:7">
      <c r="A158" s="37" t="s">
        <v>170</v>
      </c>
      <c r="B158" s="37" t="s">
        <v>171</v>
      </c>
      <c r="C158" s="40">
        <v>16157.7539966344</v>
      </c>
      <c r="D158" s="37" t="s">
        <v>172</v>
      </c>
      <c r="E158" s="37" t="s">
        <v>173</v>
      </c>
      <c r="F158" s="37" t="s">
        <v>174</v>
      </c>
      <c r="G158" s="41">
        <f>C158*1.05</f>
        <v>16965.6416964661</v>
      </c>
    </row>
    <row r="159" customHeight="1" spans="1:7">
      <c r="A159" s="37" t="s">
        <v>170</v>
      </c>
      <c r="B159" s="37" t="s">
        <v>171</v>
      </c>
      <c r="C159" s="40">
        <v>16157.7539966344</v>
      </c>
      <c r="D159" s="37" t="s">
        <v>175</v>
      </c>
      <c r="E159" s="37" t="s">
        <v>176</v>
      </c>
      <c r="F159" s="37" t="s">
        <v>177</v>
      </c>
      <c r="G159" s="41">
        <f>C159*1.05</f>
        <v>16965.6416964661</v>
      </c>
    </row>
    <row r="160" customHeight="1" spans="1:7">
      <c r="A160" s="37" t="s">
        <v>170</v>
      </c>
      <c r="B160" s="37" t="s">
        <v>171</v>
      </c>
      <c r="C160" s="40">
        <v>16157.7539966344</v>
      </c>
      <c r="D160" s="37" t="s">
        <v>178</v>
      </c>
      <c r="E160" s="37" t="s">
        <v>179</v>
      </c>
      <c r="F160" s="37" t="s">
        <v>180</v>
      </c>
      <c r="G160" s="41">
        <f>C160*10*1.05</f>
        <v>169656.416964661</v>
      </c>
    </row>
    <row r="161" customHeight="1" spans="1:7">
      <c r="A161" s="37" t="s">
        <v>170</v>
      </c>
      <c r="B161" s="37" t="s">
        <v>171</v>
      </c>
      <c r="C161" s="40">
        <v>16157.7539966344</v>
      </c>
      <c r="D161" s="37" t="s">
        <v>23</v>
      </c>
      <c r="E161" s="37" t="s">
        <v>24</v>
      </c>
      <c r="F161" s="37" t="s">
        <v>25</v>
      </c>
      <c r="G161" s="41">
        <f>C161*2*1.05</f>
        <v>33931.2833929322</v>
      </c>
    </row>
    <row r="162" customHeight="1" spans="1:7">
      <c r="A162" s="37" t="s">
        <v>170</v>
      </c>
      <c r="B162" s="37" t="s">
        <v>171</v>
      </c>
      <c r="C162" s="40">
        <v>16157.7539966344</v>
      </c>
      <c r="D162" s="37" t="s">
        <v>26</v>
      </c>
      <c r="E162" s="37" t="s">
        <v>27</v>
      </c>
      <c r="F162" s="37" t="s">
        <v>28</v>
      </c>
      <c r="G162" s="41">
        <f>C162*1.05</f>
        <v>16965.6416964661</v>
      </c>
    </row>
    <row r="163" customHeight="1" spans="1:7">
      <c r="A163" s="37" t="s">
        <v>170</v>
      </c>
      <c r="B163" s="37" t="s">
        <v>171</v>
      </c>
      <c r="C163" s="40">
        <v>16157.7539966344</v>
      </c>
      <c r="D163" s="37" t="s">
        <v>132</v>
      </c>
      <c r="E163" s="37" t="s">
        <v>133</v>
      </c>
      <c r="F163" s="37" t="s">
        <v>134</v>
      </c>
      <c r="G163" s="41">
        <f>C163*1.05</f>
        <v>16965.6416964661</v>
      </c>
    </row>
    <row r="164" customHeight="1" spans="1:7">
      <c r="A164" s="37" t="s">
        <v>170</v>
      </c>
      <c r="B164" s="37" t="s">
        <v>171</v>
      </c>
      <c r="C164" s="40">
        <v>16157.7539966344</v>
      </c>
      <c r="D164" s="37" t="s">
        <v>135</v>
      </c>
      <c r="E164" s="37" t="s">
        <v>136</v>
      </c>
      <c r="F164" s="37" t="s">
        <v>137</v>
      </c>
      <c r="G164" s="41">
        <f>C164*1.05</f>
        <v>16965.6416964661</v>
      </c>
    </row>
    <row r="165" customHeight="1" spans="1:7">
      <c r="A165" s="37" t="s">
        <v>170</v>
      </c>
      <c r="B165" s="37" t="s">
        <v>171</v>
      </c>
      <c r="C165" s="40">
        <v>16157.7539966344</v>
      </c>
      <c r="D165" s="37" t="s">
        <v>63</v>
      </c>
      <c r="E165" s="37" t="s">
        <v>85</v>
      </c>
      <c r="F165" s="37" t="s">
        <v>86</v>
      </c>
      <c r="G165" s="41">
        <f>C165*1.05</f>
        <v>16965.6416964661</v>
      </c>
    </row>
    <row r="166" customHeight="1" spans="1:7">
      <c r="A166" s="37" t="s">
        <v>170</v>
      </c>
      <c r="B166" s="37" t="s">
        <v>171</v>
      </c>
      <c r="C166" s="40">
        <v>16157.7539966344</v>
      </c>
      <c r="D166" s="37" t="s">
        <v>12</v>
      </c>
      <c r="E166" s="37" t="s">
        <v>138</v>
      </c>
      <c r="F166" s="37" t="s">
        <v>139</v>
      </c>
      <c r="G166" s="41">
        <f>C166/70*1.05</f>
        <v>242.366309949516</v>
      </c>
    </row>
    <row r="167" customHeight="1" spans="1:7">
      <c r="A167" s="37" t="s">
        <v>170</v>
      </c>
      <c r="B167" s="37" t="s">
        <v>181</v>
      </c>
      <c r="C167" s="40">
        <v>4598.58998595657</v>
      </c>
      <c r="D167" s="37" t="s">
        <v>172</v>
      </c>
      <c r="E167" s="37" t="s">
        <v>182</v>
      </c>
      <c r="F167" s="37" t="s">
        <v>183</v>
      </c>
      <c r="G167" s="41">
        <f>C167*1.05</f>
        <v>4828.5194852544</v>
      </c>
    </row>
    <row r="168" customHeight="1" spans="1:7">
      <c r="A168" s="37" t="s">
        <v>170</v>
      </c>
      <c r="B168" s="37" t="s">
        <v>181</v>
      </c>
      <c r="C168" s="40">
        <v>4598.58998595657</v>
      </c>
      <c r="D168" s="37" t="s">
        <v>184</v>
      </c>
      <c r="E168" s="37" t="s">
        <v>70</v>
      </c>
      <c r="F168" s="37" t="s">
        <v>185</v>
      </c>
      <c r="G168" s="41">
        <f>C168*20*0.84/1000</f>
        <v>77.2563117640704</v>
      </c>
    </row>
    <row r="169" customHeight="1" spans="1:7">
      <c r="A169" s="37" t="s">
        <v>170</v>
      </c>
      <c r="B169" s="37" t="s">
        <v>181</v>
      </c>
      <c r="C169" s="40">
        <v>4598.58998595657</v>
      </c>
      <c r="D169" s="37" t="s">
        <v>175</v>
      </c>
      <c r="E169" s="37" t="s">
        <v>186</v>
      </c>
      <c r="F169" s="37" t="s">
        <v>187</v>
      </c>
      <c r="G169" s="41">
        <f>C169*1.05</f>
        <v>4828.5194852544</v>
      </c>
    </row>
    <row r="170" customHeight="1" spans="1:7">
      <c r="A170" s="37" t="s">
        <v>170</v>
      </c>
      <c r="B170" s="37" t="s">
        <v>181</v>
      </c>
      <c r="C170" s="40">
        <v>4598.58998595657</v>
      </c>
      <c r="D170" s="37" t="s">
        <v>23</v>
      </c>
      <c r="E170" s="37" t="s">
        <v>24</v>
      </c>
      <c r="F170" s="37" t="s">
        <v>25</v>
      </c>
      <c r="G170" s="41">
        <f>C170*2*1.05</f>
        <v>9657.0389705088</v>
      </c>
    </row>
    <row r="171" customHeight="1" spans="1:7">
      <c r="A171" s="37" t="s">
        <v>170</v>
      </c>
      <c r="B171" s="37" t="s">
        <v>181</v>
      </c>
      <c r="C171" s="40">
        <v>4598.58998595657</v>
      </c>
      <c r="D171" s="37" t="s">
        <v>26</v>
      </c>
      <c r="E171" s="37" t="s">
        <v>27</v>
      </c>
      <c r="F171" s="37" t="s">
        <v>28</v>
      </c>
      <c r="G171" s="41">
        <f>C171*1.05</f>
        <v>4828.5194852544</v>
      </c>
    </row>
    <row r="172" customHeight="1" spans="1:7">
      <c r="A172" s="37" t="s">
        <v>170</v>
      </c>
      <c r="B172" s="37" t="s">
        <v>181</v>
      </c>
      <c r="C172" s="40">
        <v>4598.58998595657</v>
      </c>
      <c r="D172" s="37" t="s">
        <v>12</v>
      </c>
      <c r="E172" s="37" t="s">
        <v>138</v>
      </c>
      <c r="F172" s="37" t="s">
        <v>139</v>
      </c>
      <c r="G172" s="41">
        <f>C172/60*1.05</f>
        <v>80.47532475424</v>
      </c>
    </row>
    <row r="173" customHeight="1" spans="1:7">
      <c r="A173" s="42" t="s">
        <v>188</v>
      </c>
      <c r="B173" s="42" t="s">
        <v>8</v>
      </c>
      <c r="C173" s="40">
        <v>26.4148007395234</v>
      </c>
      <c r="D173" s="37" t="s">
        <v>9</v>
      </c>
      <c r="E173" s="37" t="s">
        <v>50</v>
      </c>
      <c r="F173" s="37" t="s">
        <v>51</v>
      </c>
      <c r="G173" s="41">
        <f>C173*1.05</f>
        <v>27.7355407764996</v>
      </c>
    </row>
    <row r="174" customHeight="1" spans="1:7">
      <c r="A174" s="42" t="s">
        <v>188</v>
      </c>
      <c r="B174" s="42" t="s">
        <v>8</v>
      </c>
      <c r="C174" s="40">
        <v>26.4148007395234</v>
      </c>
      <c r="D174" s="37" t="s">
        <v>12</v>
      </c>
      <c r="E174" s="37" t="s">
        <v>13</v>
      </c>
      <c r="F174" s="37" t="s">
        <v>14</v>
      </c>
      <c r="G174" s="41">
        <f>C174/15*1.05</f>
        <v>1.84903605176664</v>
      </c>
    </row>
    <row r="175" customHeight="1" spans="1:7">
      <c r="A175" s="37" t="s">
        <v>189</v>
      </c>
      <c r="B175" s="37" t="s">
        <v>8</v>
      </c>
      <c r="C175" s="40">
        <v>1377.09246647108</v>
      </c>
      <c r="D175" s="37" t="s">
        <v>9</v>
      </c>
      <c r="E175" s="37" t="s">
        <v>50</v>
      </c>
      <c r="F175" s="37" t="s">
        <v>51</v>
      </c>
      <c r="G175" s="41">
        <f>C175*1.05</f>
        <v>1445.94708979463</v>
      </c>
    </row>
    <row r="176" customHeight="1" spans="1:7">
      <c r="A176" s="37" t="s">
        <v>189</v>
      </c>
      <c r="B176" s="37" t="s">
        <v>8</v>
      </c>
      <c r="C176" s="40">
        <v>1377.09246647108</v>
      </c>
      <c r="D176" s="37" t="s">
        <v>12</v>
      </c>
      <c r="E176" s="37" t="s">
        <v>13</v>
      </c>
      <c r="F176" s="37" t="s">
        <v>14</v>
      </c>
      <c r="G176" s="41">
        <f>C176/15*1.05</f>
        <v>96.3964726529756</v>
      </c>
    </row>
    <row r="177" customHeight="1" spans="1:7">
      <c r="A177" s="37" t="s">
        <v>190</v>
      </c>
      <c r="B177" s="37" t="s">
        <v>8</v>
      </c>
      <c r="C177" s="40">
        <v>36.1790845305713</v>
      </c>
      <c r="D177" s="37" t="s">
        <v>9</v>
      </c>
      <c r="E177" s="37" t="s">
        <v>47</v>
      </c>
      <c r="F177" s="37" t="s">
        <v>48</v>
      </c>
      <c r="G177" s="41">
        <f>C177*1.05</f>
        <v>37.9880387570999</v>
      </c>
    </row>
    <row r="178" customHeight="1" spans="1:7">
      <c r="A178" s="37" t="s">
        <v>190</v>
      </c>
      <c r="B178" s="37" t="s">
        <v>8</v>
      </c>
      <c r="C178" s="40">
        <v>36.1790845305713</v>
      </c>
      <c r="D178" s="37" t="s">
        <v>12</v>
      </c>
      <c r="E178" s="37" t="s">
        <v>29</v>
      </c>
      <c r="F178" s="37" t="s">
        <v>30</v>
      </c>
      <c r="G178" s="41">
        <f>C178/6*1.05</f>
        <v>6.33133979284998</v>
      </c>
    </row>
    <row r="179" customHeight="1" spans="1:7">
      <c r="A179" s="37" t="s">
        <v>191</v>
      </c>
      <c r="B179" s="37" t="s">
        <v>8</v>
      </c>
      <c r="C179" s="40">
        <v>142.101060890706</v>
      </c>
      <c r="D179" s="37" t="s">
        <v>9</v>
      </c>
      <c r="E179" s="37" t="s">
        <v>50</v>
      </c>
      <c r="F179" s="37" t="s">
        <v>51</v>
      </c>
      <c r="G179" s="41">
        <f>C179*1.05</f>
        <v>149.206113935241</v>
      </c>
    </row>
    <row r="180" customHeight="1" spans="1:7">
      <c r="A180" s="37" t="s">
        <v>191</v>
      </c>
      <c r="B180" s="37" t="s">
        <v>8</v>
      </c>
      <c r="C180" s="40">
        <v>142.101060890706</v>
      </c>
      <c r="D180" s="37" t="s">
        <v>12</v>
      </c>
      <c r="E180" s="37" t="s">
        <v>13</v>
      </c>
      <c r="F180" s="37" t="s">
        <v>14</v>
      </c>
      <c r="G180" s="41">
        <f>C180/15*1.05</f>
        <v>9.94707426234942</v>
      </c>
    </row>
    <row r="181" customHeight="1" spans="1:7">
      <c r="A181" s="37" t="s">
        <v>192</v>
      </c>
      <c r="B181" s="37" t="s">
        <v>8</v>
      </c>
      <c r="C181" s="40">
        <v>720.807255592142</v>
      </c>
      <c r="D181" s="37" t="s">
        <v>9</v>
      </c>
      <c r="E181" s="37" t="s">
        <v>50</v>
      </c>
      <c r="F181" s="37" t="s">
        <v>51</v>
      </c>
      <c r="G181" s="41">
        <f>C181*1.05</f>
        <v>756.847618371749</v>
      </c>
    </row>
    <row r="182" customHeight="1" spans="1:7">
      <c r="A182" s="37" t="s">
        <v>192</v>
      </c>
      <c r="B182" s="37" t="s">
        <v>8</v>
      </c>
      <c r="C182" s="40">
        <v>720.807255592142</v>
      </c>
      <c r="D182" s="37" t="s">
        <v>12</v>
      </c>
      <c r="E182" s="37" t="s">
        <v>13</v>
      </c>
      <c r="F182" s="37" t="s">
        <v>14</v>
      </c>
      <c r="G182" s="41">
        <f>C182/15*1.05</f>
        <v>50.4565078914499</v>
      </c>
    </row>
    <row r="183" customHeight="1" spans="1:7">
      <c r="A183" s="37" t="s">
        <v>192</v>
      </c>
      <c r="B183" s="37" t="s">
        <v>193</v>
      </c>
      <c r="C183" s="40">
        <v>720.807255592142</v>
      </c>
      <c r="D183" s="37" t="s">
        <v>63</v>
      </c>
      <c r="E183" s="37" t="s">
        <v>85</v>
      </c>
      <c r="F183" s="37" t="s">
        <v>86</v>
      </c>
      <c r="G183" s="41">
        <f>C183*1.05</f>
        <v>756.847618371749</v>
      </c>
    </row>
    <row r="184" customHeight="1" spans="1:7">
      <c r="A184" s="37" t="s">
        <v>194</v>
      </c>
      <c r="B184" s="37" t="s">
        <v>8</v>
      </c>
      <c r="C184" s="40">
        <v>104.275197945645</v>
      </c>
      <c r="D184" s="37" t="s">
        <v>9</v>
      </c>
      <c r="E184" s="37" t="s">
        <v>50</v>
      </c>
      <c r="F184" s="37" t="s">
        <v>51</v>
      </c>
      <c r="G184" s="41">
        <f>C184*1.05</f>
        <v>109.488957842927</v>
      </c>
    </row>
    <row r="185" customHeight="1" spans="1:7">
      <c r="A185" s="37" t="s">
        <v>194</v>
      </c>
      <c r="B185" s="37" t="s">
        <v>8</v>
      </c>
      <c r="C185" s="40">
        <v>104.275197945645</v>
      </c>
      <c r="D185" s="37" t="s">
        <v>12</v>
      </c>
      <c r="E185" s="37" t="s">
        <v>13</v>
      </c>
      <c r="F185" s="37" t="s">
        <v>14</v>
      </c>
      <c r="G185" s="41">
        <f>C185/15*1.05</f>
        <v>7.29926385619515</v>
      </c>
    </row>
    <row r="186" customHeight="1" spans="1:7">
      <c r="A186" s="37" t="s">
        <v>195</v>
      </c>
      <c r="B186" s="37" t="s">
        <v>8</v>
      </c>
      <c r="C186" s="40">
        <v>305.517742841101</v>
      </c>
      <c r="D186" s="37" t="s">
        <v>9</v>
      </c>
      <c r="E186" s="37" t="s">
        <v>50</v>
      </c>
      <c r="F186" s="37" t="s">
        <v>51</v>
      </c>
      <c r="G186" s="41">
        <f>C186*1.05</f>
        <v>320.793629983156</v>
      </c>
    </row>
    <row r="187" customHeight="1" spans="1:7">
      <c r="A187" s="37" t="s">
        <v>195</v>
      </c>
      <c r="B187" s="37" t="s">
        <v>8</v>
      </c>
      <c r="C187" s="40">
        <v>305.517742841101</v>
      </c>
      <c r="D187" s="37" t="s">
        <v>12</v>
      </c>
      <c r="E187" s="37" t="s">
        <v>13</v>
      </c>
      <c r="F187" s="37" t="s">
        <v>14</v>
      </c>
      <c r="G187" s="41">
        <f>C187/18*1.05</f>
        <v>17.8218683323976</v>
      </c>
    </row>
    <row r="188" customHeight="1" spans="1:7">
      <c r="A188" s="37" t="s">
        <v>196</v>
      </c>
      <c r="B188" s="37" t="s">
        <v>8</v>
      </c>
      <c r="C188" s="40">
        <v>145.405055292259</v>
      </c>
      <c r="D188" s="37" t="s">
        <v>9</v>
      </c>
      <c r="E188" s="37" t="s">
        <v>50</v>
      </c>
      <c r="F188" s="37" t="s">
        <v>51</v>
      </c>
      <c r="G188" s="41">
        <f>C188*1.05</f>
        <v>152.675308056872</v>
      </c>
    </row>
    <row r="189" customHeight="1" spans="1:7">
      <c r="A189" s="37" t="s">
        <v>196</v>
      </c>
      <c r="B189" s="37" t="s">
        <v>8</v>
      </c>
      <c r="C189" s="40">
        <v>145.405055292259</v>
      </c>
      <c r="D189" s="37" t="s">
        <v>12</v>
      </c>
      <c r="E189" s="37" t="s">
        <v>13</v>
      </c>
      <c r="F189" s="37" t="s">
        <v>14</v>
      </c>
      <c r="G189" s="41">
        <f>C189/15*1.05</f>
        <v>10.1783538704581</v>
      </c>
    </row>
    <row r="190" customHeight="1" spans="1:7">
      <c r="A190" s="37" t="s">
        <v>197</v>
      </c>
      <c r="B190" s="37" t="s">
        <v>8</v>
      </c>
      <c r="C190" s="40">
        <v>272.249420808762</v>
      </c>
      <c r="D190" s="37" t="s">
        <v>9</v>
      </c>
      <c r="E190" s="37" t="s">
        <v>50</v>
      </c>
      <c r="F190" s="37" t="s">
        <v>51</v>
      </c>
      <c r="G190" s="41">
        <f>C190*1.05</f>
        <v>285.8618918492</v>
      </c>
    </row>
    <row r="191" customHeight="1" spans="1:7">
      <c r="A191" s="37" t="s">
        <v>197</v>
      </c>
      <c r="B191" s="37" t="s">
        <v>8</v>
      </c>
      <c r="C191" s="40">
        <v>272.249420808762</v>
      </c>
      <c r="D191" s="37" t="s">
        <v>12</v>
      </c>
      <c r="E191" s="37" t="s">
        <v>13</v>
      </c>
      <c r="F191" s="37" t="s">
        <v>14</v>
      </c>
      <c r="G191" s="41">
        <f>C191/15*1.05</f>
        <v>19.0574594566133</v>
      </c>
    </row>
    <row r="192" customHeight="1" spans="1:7">
      <c r="A192" s="37" t="s">
        <v>198</v>
      </c>
      <c r="B192" s="37" t="s">
        <v>8</v>
      </c>
      <c r="C192" s="40">
        <v>256.790772879164</v>
      </c>
      <c r="D192" s="37" t="s">
        <v>9</v>
      </c>
      <c r="E192" s="37" t="s">
        <v>50</v>
      </c>
      <c r="F192" s="37" t="s">
        <v>51</v>
      </c>
      <c r="G192" s="41">
        <f>C192*1.05</f>
        <v>269.630311523122</v>
      </c>
    </row>
    <row r="193" customHeight="1" spans="1:7">
      <c r="A193" s="37" t="s">
        <v>198</v>
      </c>
      <c r="B193" s="37" t="s">
        <v>8</v>
      </c>
      <c r="C193" s="40">
        <v>256.790772879164</v>
      </c>
      <c r="D193" s="37" t="s">
        <v>12</v>
      </c>
      <c r="E193" s="37" t="s">
        <v>13</v>
      </c>
      <c r="F193" s="37" t="s">
        <v>14</v>
      </c>
      <c r="G193" s="41">
        <f>C193/15*1.05</f>
        <v>17.9753541015415</v>
      </c>
    </row>
    <row r="194" customHeight="1" spans="1:7">
      <c r="A194" s="37" t="s">
        <v>198</v>
      </c>
      <c r="B194" s="37" t="s">
        <v>8</v>
      </c>
      <c r="C194" s="40">
        <v>256.790772879164</v>
      </c>
      <c r="D194" s="37" t="s">
        <v>76</v>
      </c>
      <c r="E194" s="37" t="s">
        <v>116</v>
      </c>
      <c r="F194" s="37" t="s">
        <v>117</v>
      </c>
      <c r="G194" s="41">
        <f t="shared" ref="G194:G199" si="2">C194*1.05</f>
        <v>269.630311523122</v>
      </c>
    </row>
    <row r="195" customHeight="1" spans="1:7">
      <c r="A195" s="37" t="s">
        <v>199</v>
      </c>
      <c r="B195" s="37" t="s">
        <v>66</v>
      </c>
      <c r="C195" s="40">
        <v>287.692220387949</v>
      </c>
      <c r="D195" s="37" t="s">
        <v>200</v>
      </c>
      <c r="E195" s="37" t="s">
        <v>66</v>
      </c>
      <c r="F195" s="37" t="s">
        <v>201</v>
      </c>
      <c r="G195" s="41">
        <f t="shared" si="2"/>
        <v>302.076831407347</v>
      </c>
    </row>
    <row r="196" customHeight="1" spans="1:7">
      <c r="A196" s="37" t="s">
        <v>199</v>
      </c>
      <c r="B196" s="37" t="s">
        <v>66</v>
      </c>
      <c r="C196" s="40">
        <v>287.692220387949</v>
      </c>
      <c r="D196" s="37" t="s">
        <v>23</v>
      </c>
      <c r="E196" s="37" t="s">
        <v>24</v>
      </c>
      <c r="F196" s="37" t="s">
        <v>25</v>
      </c>
      <c r="G196" s="41">
        <f t="shared" si="2"/>
        <v>302.076831407347</v>
      </c>
    </row>
    <row r="197" customHeight="1" spans="1:7">
      <c r="A197" s="37" t="s">
        <v>199</v>
      </c>
      <c r="B197" s="37" t="s">
        <v>66</v>
      </c>
      <c r="C197" s="40">
        <v>287.692220387949</v>
      </c>
      <c r="D197" s="37" t="s">
        <v>69</v>
      </c>
      <c r="E197" s="37" t="s">
        <v>70</v>
      </c>
      <c r="F197" s="37" t="s">
        <v>71</v>
      </c>
      <c r="G197" s="41">
        <f t="shared" si="2"/>
        <v>302.076831407347</v>
      </c>
    </row>
    <row r="198" customHeight="1" spans="1:7">
      <c r="A198" s="37" t="s">
        <v>199</v>
      </c>
      <c r="B198" s="37" t="s">
        <v>66</v>
      </c>
      <c r="C198" s="40">
        <v>287.692220387949</v>
      </c>
      <c r="D198" s="37" t="s">
        <v>26</v>
      </c>
      <c r="E198" s="37" t="s">
        <v>27</v>
      </c>
      <c r="F198" s="37" t="s">
        <v>28</v>
      </c>
      <c r="G198" s="41">
        <f t="shared" si="2"/>
        <v>302.076831407347</v>
      </c>
    </row>
    <row r="199" customHeight="1" spans="1:7">
      <c r="A199" s="37" t="s">
        <v>199</v>
      </c>
      <c r="B199" s="37" t="s">
        <v>66</v>
      </c>
      <c r="C199" s="40">
        <v>287.692220387949</v>
      </c>
      <c r="D199" s="37" t="s">
        <v>72</v>
      </c>
      <c r="E199" s="37" t="s">
        <v>108</v>
      </c>
      <c r="F199" s="37" t="s">
        <v>109</v>
      </c>
      <c r="G199" s="41">
        <f t="shared" si="2"/>
        <v>302.076831407347</v>
      </c>
    </row>
    <row r="200" customHeight="1" spans="1:7">
      <c r="A200" s="37" t="s">
        <v>199</v>
      </c>
      <c r="B200" s="37" t="s">
        <v>66</v>
      </c>
      <c r="C200" s="40">
        <v>287.692220387949</v>
      </c>
      <c r="D200" s="37" t="s">
        <v>12</v>
      </c>
      <c r="E200" s="37" t="s">
        <v>13</v>
      </c>
      <c r="F200" s="37" t="s">
        <v>14</v>
      </c>
      <c r="G200" s="41">
        <f>C200/56*1.05</f>
        <v>5.39422913227405</v>
      </c>
    </row>
    <row r="201" customHeight="1" spans="1:7">
      <c r="A201" s="37" t="s">
        <v>199</v>
      </c>
      <c r="B201" s="37" t="s">
        <v>8</v>
      </c>
      <c r="C201" s="40">
        <v>558.510418815762</v>
      </c>
      <c r="D201" s="37" t="s">
        <v>9</v>
      </c>
      <c r="E201" s="37" t="s">
        <v>50</v>
      </c>
      <c r="F201" s="37" t="s">
        <v>51</v>
      </c>
      <c r="G201" s="41">
        <f>C201*1.05</f>
        <v>586.43593975655</v>
      </c>
    </row>
    <row r="202" customHeight="1" spans="1:7">
      <c r="A202" s="37" t="s">
        <v>199</v>
      </c>
      <c r="B202" s="37" t="s">
        <v>8</v>
      </c>
      <c r="C202" s="40">
        <v>558.510418815762</v>
      </c>
      <c r="D202" s="37" t="s">
        <v>12</v>
      </c>
      <c r="E202" s="37" t="s">
        <v>13</v>
      </c>
      <c r="F202" s="37" t="s">
        <v>14</v>
      </c>
      <c r="G202" s="41">
        <f>C202/15*1.05</f>
        <v>39.0957293171033</v>
      </c>
    </row>
    <row r="203" customHeight="1" spans="1:7">
      <c r="A203" s="37" t="s">
        <v>199</v>
      </c>
      <c r="B203" s="37" t="s">
        <v>8</v>
      </c>
      <c r="C203" s="40">
        <v>558.510418815762</v>
      </c>
      <c r="D203" s="37" t="s">
        <v>76</v>
      </c>
      <c r="E203" s="37" t="s">
        <v>77</v>
      </c>
      <c r="F203" s="37" t="s">
        <v>78</v>
      </c>
      <c r="G203" s="41">
        <f>C203*1.05</f>
        <v>586.43593975655</v>
      </c>
    </row>
    <row r="204" customHeight="1" spans="1:7">
      <c r="A204" s="37" t="s">
        <v>199</v>
      </c>
      <c r="B204" s="37" t="s">
        <v>193</v>
      </c>
      <c r="C204" s="40">
        <v>558.510418815762</v>
      </c>
      <c r="D204" s="37" t="s">
        <v>82</v>
      </c>
      <c r="E204" s="37" t="s">
        <v>83</v>
      </c>
      <c r="F204" s="37" t="s">
        <v>84</v>
      </c>
      <c r="G204" s="41">
        <f>C204/30</f>
        <v>18.6170139605254</v>
      </c>
    </row>
    <row r="205" customHeight="1" spans="1:7">
      <c r="A205" s="37" t="s">
        <v>199</v>
      </c>
      <c r="B205" s="37" t="s">
        <v>202</v>
      </c>
      <c r="C205" s="40">
        <v>3018.51354913539</v>
      </c>
      <c r="D205" s="37" t="s">
        <v>200</v>
      </c>
      <c r="E205" s="37" t="s">
        <v>202</v>
      </c>
      <c r="F205" s="37" t="s">
        <v>203</v>
      </c>
      <c r="G205" s="41">
        <f>C205*1.05</f>
        <v>3169.43922659216</v>
      </c>
    </row>
    <row r="206" customHeight="1" spans="1:7">
      <c r="A206" s="37" t="s">
        <v>199</v>
      </c>
      <c r="B206" s="37" t="s">
        <v>202</v>
      </c>
      <c r="C206" s="40">
        <v>3018.51354913539</v>
      </c>
      <c r="D206" s="37" t="s">
        <v>23</v>
      </c>
      <c r="E206" s="37" t="s">
        <v>24</v>
      </c>
      <c r="F206" s="37" t="s">
        <v>25</v>
      </c>
      <c r="G206" s="41">
        <f>C206*1.05</f>
        <v>3169.43922659216</v>
      </c>
    </row>
    <row r="207" customHeight="1" spans="1:7">
      <c r="A207" s="37" t="s">
        <v>199</v>
      </c>
      <c r="B207" s="37" t="s">
        <v>202</v>
      </c>
      <c r="C207" s="40">
        <v>3018.51354913539</v>
      </c>
      <c r="D207" s="37" t="s">
        <v>69</v>
      </c>
      <c r="E207" s="37" t="s">
        <v>70</v>
      </c>
      <c r="F207" s="37" t="s">
        <v>71</v>
      </c>
      <c r="G207" s="41">
        <f>C207*1.05</f>
        <v>3169.43922659216</v>
      </c>
    </row>
    <row r="208" customHeight="1" spans="1:7">
      <c r="A208" s="37" t="s">
        <v>199</v>
      </c>
      <c r="B208" s="37" t="s">
        <v>202</v>
      </c>
      <c r="C208" s="40">
        <v>3018.51354913539</v>
      </c>
      <c r="D208" s="37" t="s">
        <v>26</v>
      </c>
      <c r="E208" s="37" t="s">
        <v>27</v>
      </c>
      <c r="F208" s="37" t="s">
        <v>28</v>
      </c>
      <c r="G208" s="41">
        <f>C208*1.05</f>
        <v>3169.43922659216</v>
      </c>
    </row>
    <row r="209" customHeight="1" spans="1:7">
      <c r="A209" s="37" t="s">
        <v>199</v>
      </c>
      <c r="B209" s="37" t="s">
        <v>202</v>
      </c>
      <c r="C209" s="40">
        <v>3018.51354913539</v>
      </c>
      <c r="D209" s="37" t="s">
        <v>72</v>
      </c>
      <c r="E209" s="37" t="s">
        <v>204</v>
      </c>
      <c r="F209" s="37" t="s">
        <v>205</v>
      </c>
      <c r="G209" s="41">
        <f>C209*1.05</f>
        <v>3169.43922659216</v>
      </c>
    </row>
    <row r="210" customHeight="1" spans="1:7">
      <c r="A210" s="37" t="s">
        <v>199</v>
      </c>
      <c r="B210" s="37" t="s">
        <v>202</v>
      </c>
      <c r="C210" s="40">
        <v>3018.51354913539</v>
      </c>
      <c r="D210" s="37" t="s">
        <v>12</v>
      </c>
      <c r="E210" s="37" t="s">
        <v>38</v>
      </c>
      <c r="F210" s="37" t="s">
        <v>39</v>
      </c>
      <c r="G210" s="41">
        <f>C210/64*1.05</f>
        <v>49.5224879155025</v>
      </c>
    </row>
    <row r="211" customHeight="1" spans="1:7">
      <c r="A211" s="37" t="s">
        <v>206</v>
      </c>
      <c r="B211" s="37" t="s">
        <v>8</v>
      </c>
      <c r="C211" s="40">
        <v>352.601758384891</v>
      </c>
      <c r="D211" s="37" t="s">
        <v>9</v>
      </c>
      <c r="E211" s="37" t="s">
        <v>151</v>
      </c>
      <c r="F211" s="37" t="s">
        <v>152</v>
      </c>
      <c r="G211" s="41">
        <f>C211*1.05</f>
        <v>370.231846304136</v>
      </c>
    </row>
    <row r="212" customHeight="1" spans="1:7">
      <c r="A212" s="37" t="s">
        <v>206</v>
      </c>
      <c r="B212" s="37" t="s">
        <v>8</v>
      </c>
      <c r="C212" s="40">
        <v>352.601758384891</v>
      </c>
      <c r="D212" s="37" t="s">
        <v>12</v>
      </c>
      <c r="E212" s="37" t="s">
        <v>13</v>
      </c>
      <c r="F212" s="37" t="s">
        <v>14</v>
      </c>
      <c r="G212" s="41">
        <f>C212/15*1.05</f>
        <v>24.6821230869424</v>
      </c>
    </row>
    <row r="213" customHeight="1" spans="1:7">
      <c r="A213" s="37" t="s">
        <v>207</v>
      </c>
      <c r="B213" s="37" t="s">
        <v>8</v>
      </c>
      <c r="C213" s="40">
        <v>91.9590747330961</v>
      </c>
      <c r="D213" s="37" t="s">
        <v>9</v>
      </c>
      <c r="E213" s="37" t="s">
        <v>151</v>
      </c>
      <c r="F213" s="37" t="s">
        <v>152</v>
      </c>
      <c r="G213" s="41">
        <f>C213*1.05</f>
        <v>96.5570284697509</v>
      </c>
    </row>
    <row r="214" customHeight="1" spans="1:7">
      <c r="A214" s="37" t="s">
        <v>207</v>
      </c>
      <c r="B214" s="37" t="s">
        <v>8</v>
      </c>
      <c r="C214" s="40">
        <v>91.9590747330961</v>
      </c>
      <c r="D214" s="37" t="s">
        <v>12</v>
      </c>
      <c r="E214" s="37" t="s">
        <v>208</v>
      </c>
      <c r="F214" s="37" t="s">
        <v>209</v>
      </c>
      <c r="G214" s="41">
        <f>C214/15*1.05</f>
        <v>6.43713523131673</v>
      </c>
    </row>
    <row r="215" customHeight="1" spans="1:7">
      <c r="A215" s="37" t="s">
        <v>210</v>
      </c>
      <c r="B215" s="37" t="s">
        <v>8</v>
      </c>
      <c r="C215" s="40">
        <v>116.697465461722</v>
      </c>
      <c r="D215" s="37" t="s">
        <v>9</v>
      </c>
      <c r="E215" s="37" t="s">
        <v>47</v>
      </c>
      <c r="F215" s="37" t="s">
        <v>48</v>
      </c>
      <c r="G215" s="41">
        <f>C215*1.05</f>
        <v>122.532338734808</v>
      </c>
    </row>
    <row r="216" customHeight="1" spans="1:7">
      <c r="A216" s="37" t="s">
        <v>210</v>
      </c>
      <c r="B216" s="37" t="s">
        <v>8</v>
      </c>
      <c r="C216" s="40">
        <v>116.697465461722</v>
      </c>
      <c r="D216" s="37" t="s">
        <v>12</v>
      </c>
      <c r="E216" s="37" t="s">
        <v>29</v>
      </c>
      <c r="F216" s="37" t="s">
        <v>30</v>
      </c>
      <c r="G216" s="41">
        <f>C216/6*1.05</f>
        <v>20.4220564558014</v>
      </c>
    </row>
    <row r="217" customHeight="1" spans="1:7">
      <c r="A217" s="37" t="s">
        <v>211</v>
      </c>
      <c r="B217" s="37" t="s">
        <v>8</v>
      </c>
      <c r="C217" s="40">
        <v>159.702649554958</v>
      </c>
      <c r="D217" s="37" t="s">
        <v>9</v>
      </c>
      <c r="E217" s="37" t="s">
        <v>50</v>
      </c>
      <c r="F217" s="37" t="s">
        <v>51</v>
      </c>
      <c r="G217" s="41">
        <f>C217*1.05</f>
        <v>167.687782032706</v>
      </c>
    </row>
    <row r="218" customHeight="1" spans="1:7">
      <c r="A218" s="37" t="s">
        <v>211</v>
      </c>
      <c r="B218" s="37" t="s">
        <v>8</v>
      </c>
      <c r="C218" s="40">
        <v>159.702649554958</v>
      </c>
      <c r="D218" s="37" t="s">
        <v>12</v>
      </c>
      <c r="E218" s="37" t="s">
        <v>13</v>
      </c>
      <c r="F218" s="37" t="s">
        <v>14</v>
      </c>
      <c r="G218" s="41">
        <f>C218/15*1.05</f>
        <v>11.1791854688471</v>
      </c>
    </row>
    <row r="219" customHeight="1" spans="1:7">
      <c r="A219" s="37" t="s">
        <v>212</v>
      </c>
      <c r="B219" s="37" t="s">
        <v>8</v>
      </c>
      <c r="C219" s="40">
        <v>177.417804478427</v>
      </c>
      <c r="D219" s="37" t="s">
        <v>9</v>
      </c>
      <c r="E219" s="37" t="s">
        <v>50</v>
      </c>
      <c r="F219" s="37" t="s">
        <v>51</v>
      </c>
      <c r="G219" s="41">
        <f>C219*1.05</f>
        <v>186.288694702348</v>
      </c>
    </row>
    <row r="220" customHeight="1" spans="1:7">
      <c r="A220" s="37" t="s">
        <v>212</v>
      </c>
      <c r="B220" s="37" t="s">
        <v>8</v>
      </c>
      <c r="C220" s="40">
        <v>177.417804478427</v>
      </c>
      <c r="D220" s="37" t="s">
        <v>12</v>
      </c>
      <c r="E220" s="37" t="s">
        <v>13</v>
      </c>
      <c r="F220" s="37" t="s">
        <v>14</v>
      </c>
      <c r="G220" s="41">
        <f>C220/15*1.05</f>
        <v>12.4192463134899</v>
      </c>
    </row>
    <row r="221" customHeight="1" spans="1:7">
      <c r="A221" s="37" t="s">
        <v>212</v>
      </c>
      <c r="B221" s="37" t="s">
        <v>8</v>
      </c>
      <c r="C221" s="40">
        <v>177.417804478427</v>
      </c>
      <c r="D221" s="37" t="s">
        <v>76</v>
      </c>
      <c r="E221" s="37" t="s">
        <v>213</v>
      </c>
      <c r="F221" s="37" t="s">
        <v>214</v>
      </c>
      <c r="G221" s="41">
        <f>C221*1.05</f>
        <v>186.288694702348</v>
      </c>
    </row>
    <row r="222" customHeight="1" spans="1:7">
      <c r="A222" s="37" t="s">
        <v>215</v>
      </c>
      <c r="B222" s="37" t="s">
        <v>8</v>
      </c>
      <c r="C222" s="40">
        <v>68.8391608391608</v>
      </c>
      <c r="D222" s="37" t="s">
        <v>9</v>
      </c>
      <c r="E222" s="37" t="s">
        <v>50</v>
      </c>
      <c r="F222" s="37" t="s">
        <v>51</v>
      </c>
      <c r="G222" s="41">
        <f>C222*1.05</f>
        <v>72.2811188811188</v>
      </c>
    </row>
    <row r="223" customHeight="1" spans="1:7">
      <c r="A223" s="37" t="s">
        <v>215</v>
      </c>
      <c r="B223" s="37" t="s">
        <v>8</v>
      </c>
      <c r="C223" s="40">
        <v>68.8391608391608</v>
      </c>
      <c r="D223" s="37" t="s">
        <v>12</v>
      </c>
      <c r="E223" s="37" t="s">
        <v>13</v>
      </c>
      <c r="F223" s="37" t="s">
        <v>14</v>
      </c>
      <c r="G223" s="41">
        <f>C223/12*1.05</f>
        <v>6.02342657342657</v>
      </c>
    </row>
    <row r="224" customHeight="1" spans="1:7">
      <c r="A224" s="37" t="s">
        <v>216</v>
      </c>
      <c r="B224" s="37" t="s">
        <v>217</v>
      </c>
      <c r="C224" s="40">
        <v>12900.9366536725</v>
      </c>
      <c r="D224" s="37" t="s">
        <v>218</v>
      </c>
      <c r="E224" s="37" t="s">
        <v>217</v>
      </c>
      <c r="F224" s="37" t="s">
        <v>219</v>
      </c>
      <c r="G224" s="41">
        <f>C224*1.05</f>
        <v>13545.9834863561</v>
      </c>
    </row>
    <row r="225" customHeight="1" spans="1:7">
      <c r="A225" s="37" t="s">
        <v>216</v>
      </c>
      <c r="B225" s="37" t="s">
        <v>217</v>
      </c>
      <c r="C225" s="40">
        <v>12900.9366536725</v>
      </c>
      <c r="D225" s="37" t="s">
        <v>23</v>
      </c>
      <c r="E225" s="37" t="s">
        <v>24</v>
      </c>
      <c r="F225" s="37" t="s">
        <v>25</v>
      </c>
      <c r="G225" s="41">
        <f>C225*1.05</f>
        <v>13545.9834863561</v>
      </c>
    </row>
    <row r="226" customHeight="1" spans="1:7">
      <c r="A226" s="37" t="s">
        <v>216</v>
      </c>
      <c r="B226" s="37" t="s">
        <v>217</v>
      </c>
      <c r="C226" s="40">
        <v>12900.9366536725</v>
      </c>
      <c r="D226" s="37" t="s">
        <v>26</v>
      </c>
      <c r="E226" s="37" t="s">
        <v>27</v>
      </c>
      <c r="F226" s="37" t="s">
        <v>28</v>
      </c>
      <c r="G226" s="41">
        <f>C226*1.05</f>
        <v>13545.9834863561</v>
      </c>
    </row>
    <row r="227" customHeight="1" spans="1:7">
      <c r="A227" s="37" t="s">
        <v>216</v>
      </c>
      <c r="B227" s="37" t="s">
        <v>217</v>
      </c>
      <c r="C227" s="40">
        <v>12900.9366536725</v>
      </c>
      <c r="D227" s="37" t="s">
        <v>63</v>
      </c>
      <c r="E227" s="37" t="s">
        <v>64</v>
      </c>
      <c r="F227" s="37" t="s">
        <v>65</v>
      </c>
      <c r="G227" s="41">
        <f>C227*1.05</f>
        <v>13545.9834863561</v>
      </c>
    </row>
    <row r="228" customHeight="1" spans="1:7">
      <c r="A228" s="37" t="s">
        <v>216</v>
      </c>
      <c r="B228" s="37" t="s">
        <v>217</v>
      </c>
      <c r="C228" s="40">
        <v>12900.9366536725</v>
      </c>
      <c r="D228" s="37" t="s">
        <v>12</v>
      </c>
      <c r="E228" s="37" t="s">
        <v>13</v>
      </c>
      <c r="F228" s="37" t="s">
        <v>14</v>
      </c>
      <c r="G228" s="41">
        <f>C228/48*1.05</f>
        <v>282.207989299086</v>
      </c>
    </row>
    <row r="229" customHeight="1" spans="1:7">
      <c r="A229" s="37" t="s">
        <v>216</v>
      </c>
      <c r="B229" s="37" t="s">
        <v>8</v>
      </c>
      <c r="C229" s="40">
        <v>344.641067761807</v>
      </c>
      <c r="D229" s="37" t="s">
        <v>9</v>
      </c>
      <c r="E229" s="37" t="s">
        <v>50</v>
      </c>
      <c r="F229" s="37" t="s">
        <v>51</v>
      </c>
      <c r="G229" s="41">
        <f>C229*1.05</f>
        <v>361.873121149897</v>
      </c>
    </row>
    <row r="230" customHeight="1" spans="1:7">
      <c r="A230" s="37" t="s">
        <v>216</v>
      </c>
      <c r="B230" s="37" t="s">
        <v>8</v>
      </c>
      <c r="C230" s="40">
        <v>344.641067761807</v>
      </c>
      <c r="D230" s="37" t="s">
        <v>12</v>
      </c>
      <c r="E230" s="37" t="s">
        <v>13</v>
      </c>
      <c r="F230" s="37" t="s">
        <v>14</v>
      </c>
      <c r="G230" s="41">
        <f>C230/12*1.05</f>
        <v>30.1560934291581</v>
      </c>
    </row>
    <row r="231" customHeight="1" spans="1:7">
      <c r="A231" s="37" t="s">
        <v>216</v>
      </c>
      <c r="B231" s="37" t="s">
        <v>202</v>
      </c>
      <c r="C231" s="40">
        <v>4741.31930743938</v>
      </c>
      <c r="D231" s="37" t="s">
        <v>220</v>
      </c>
      <c r="E231" s="37" t="s">
        <v>202</v>
      </c>
      <c r="F231" s="37" t="s">
        <v>221</v>
      </c>
      <c r="G231" s="41">
        <f>C231*1.05</f>
        <v>4978.38527281135</v>
      </c>
    </row>
    <row r="232" customHeight="1" spans="1:7">
      <c r="A232" s="37" t="s">
        <v>216</v>
      </c>
      <c r="B232" s="37" t="s">
        <v>202</v>
      </c>
      <c r="C232" s="40">
        <v>4741.31930743938</v>
      </c>
      <c r="D232" s="37" t="s">
        <v>23</v>
      </c>
      <c r="E232" s="37" t="s">
        <v>24</v>
      </c>
      <c r="F232" s="37" t="s">
        <v>25</v>
      </c>
      <c r="G232" s="41">
        <f>C232*1.05</f>
        <v>4978.38527281135</v>
      </c>
    </row>
    <row r="233" customHeight="1" spans="1:7">
      <c r="A233" s="37" t="s">
        <v>216</v>
      </c>
      <c r="B233" s="37" t="s">
        <v>202</v>
      </c>
      <c r="C233" s="40">
        <v>4741.31930743938</v>
      </c>
      <c r="D233" s="37" t="s">
        <v>69</v>
      </c>
      <c r="E233" s="37" t="s">
        <v>70</v>
      </c>
      <c r="F233" s="37" t="s">
        <v>71</v>
      </c>
      <c r="G233" s="41">
        <f>C233*1.05</f>
        <v>4978.38527281135</v>
      </c>
    </row>
    <row r="234" customHeight="1" spans="1:7">
      <c r="A234" s="37" t="s">
        <v>216</v>
      </c>
      <c r="B234" s="37" t="s">
        <v>202</v>
      </c>
      <c r="C234" s="40">
        <v>4741.31930743938</v>
      </c>
      <c r="D234" s="37" t="s">
        <v>26</v>
      </c>
      <c r="E234" s="37" t="s">
        <v>27</v>
      </c>
      <c r="F234" s="37" t="s">
        <v>28</v>
      </c>
      <c r="G234" s="41">
        <f>C234*1.05</f>
        <v>4978.38527281135</v>
      </c>
    </row>
    <row r="235" customHeight="1" spans="1:7">
      <c r="A235" s="37" t="s">
        <v>216</v>
      </c>
      <c r="B235" s="37" t="s">
        <v>202</v>
      </c>
      <c r="C235" s="40">
        <v>4741.31930743938</v>
      </c>
      <c r="D235" s="37" t="s">
        <v>72</v>
      </c>
      <c r="E235" s="37" t="s">
        <v>222</v>
      </c>
      <c r="F235" s="37" t="s">
        <v>223</v>
      </c>
      <c r="G235" s="41">
        <f>C235*1.05</f>
        <v>4978.38527281135</v>
      </c>
    </row>
    <row r="236" customHeight="1" spans="1:7">
      <c r="A236" s="37" t="s">
        <v>216</v>
      </c>
      <c r="B236" s="37" t="s">
        <v>202</v>
      </c>
      <c r="C236" s="40">
        <v>4741.31930743938</v>
      </c>
      <c r="D236" s="37" t="s">
        <v>12</v>
      </c>
      <c r="E236" s="37" t="s">
        <v>208</v>
      </c>
      <c r="F236" s="37" t="s">
        <v>209</v>
      </c>
      <c r="G236" s="41">
        <f>C236/56*1.05</f>
        <v>88.8997370144884</v>
      </c>
    </row>
    <row r="237" customHeight="1" spans="1:7">
      <c r="A237" s="37" t="s">
        <v>224</v>
      </c>
      <c r="B237" s="37" t="s">
        <v>8</v>
      </c>
      <c r="C237" s="40">
        <v>2706.25429553265</v>
      </c>
      <c r="D237" s="37" t="s">
        <v>9</v>
      </c>
      <c r="E237" s="37" t="s">
        <v>50</v>
      </c>
      <c r="F237" s="37" t="s">
        <v>51</v>
      </c>
      <c r="G237" s="41">
        <f>C237*1.05</f>
        <v>2841.56701030928</v>
      </c>
    </row>
    <row r="238" customHeight="1" spans="1:7">
      <c r="A238" s="37" t="s">
        <v>224</v>
      </c>
      <c r="B238" s="37" t="s">
        <v>8</v>
      </c>
      <c r="C238" s="40">
        <v>2706.25429553265</v>
      </c>
      <c r="D238" s="37" t="s">
        <v>12</v>
      </c>
      <c r="E238" s="37" t="s">
        <v>13</v>
      </c>
      <c r="F238" s="37" t="s">
        <v>14</v>
      </c>
      <c r="G238" s="41">
        <f>C238/15*1.05</f>
        <v>189.437800687285</v>
      </c>
    </row>
    <row r="239" customHeight="1" spans="1:7">
      <c r="A239" s="37" t="s">
        <v>224</v>
      </c>
      <c r="B239" s="37" t="s">
        <v>102</v>
      </c>
      <c r="C239" s="40">
        <v>73416.6298941527</v>
      </c>
      <c r="D239" s="37" t="s">
        <v>225</v>
      </c>
      <c r="E239" s="37" t="s">
        <v>102</v>
      </c>
      <c r="F239" s="37" t="s">
        <v>226</v>
      </c>
      <c r="G239" s="41">
        <f>C239*1.05</f>
        <v>77087.4613888603</v>
      </c>
    </row>
    <row r="240" customHeight="1" spans="1:7">
      <c r="A240" s="37" t="s">
        <v>224</v>
      </c>
      <c r="B240" s="37" t="s">
        <v>102</v>
      </c>
      <c r="C240" s="40">
        <v>73416.6298941527</v>
      </c>
      <c r="D240" s="37" t="s">
        <v>23</v>
      </c>
      <c r="E240" s="37" t="s">
        <v>24</v>
      </c>
      <c r="F240" s="37" t="s">
        <v>25</v>
      </c>
      <c r="G240" s="41">
        <f>C240*1.05</f>
        <v>77087.4613888603</v>
      </c>
    </row>
    <row r="241" customHeight="1" spans="1:7">
      <c r="A241" s="37" t="s">
        <v>224</v>
      </c>
      <c r="B241" s="37" t="s">
        <v>102</v>
      </c>
      <c r="C241" s="40">
        <v>73416.6298941527</v>
      </c>
      <c r="D241" s="37" t="s">
        <v>69</v>
      </c>
      <c r="E241" s="37" t="s">
        <v>70</v>
      </c>
      <c r="F241" s="37" t="s">
        <v>71</v>
      </c>
      <c r="G241" s="41">
        <f>C241*1.05</f>
        <v>77087.4613888603</v>
      </c>
    </row>
    <row r="242" customHeight="1" spans="1:7">
      <c r="A242" s="37" t="s">
        <v>224</v>
      </c>
      <c r="B242" s="37" t="s">
        <v>102</v>
      </c>
      <c r="C242" s="40">
        <v>73416.6298941527</v>
      </c>
      <c r="D242" s="37" t="s">
        <v>26</v>
      </c>
      <c r="E242" s="37" t="s">
        <v>27</v>
      </c>
      <c r="F242" s="37" t="s">
        <v>28</v>
      </c>
      <c r="G242" s="41">
        <f>C242*1.05</f>
        <v>77087.4613888603</v>
      </c>
    </row>
    <row r="243" customHeight="1" spans="1:7">
      <c r="A243" s="37" t="s">
        <v>224</v>
      </c>
      <c r="B243" s="37" t="s">
        <v>102</v>
      </c>
      <c r="C243" s="40">
        <v>73416.6298941527</v>
      </c>
      <c r="D243" s="37" t="s">
        <v>227</v>
      </c>
      <c r="E243" s="37" t="s">
        <v>228</v>
      </c>
      <c r="F243" s="37" t="s">
        <v>229</v>
      </c>
      <c r="G243" s="41">
        <f t="shared" ref="G243:G244" si="3">C243*1.05</f>
        <v>77087.4613888603</v>
      </c>
    </row>
    <row r="244" customHeight="1" spans="1:7">
      <c r="A244" s="37" t="s">
        <v>224</v>
      </c>
      <c r="B244" s="37" t="s">
        <v>102</v>
      </c>
      <c r="C244" s="40">
        <v>73416.6298941527</v>
      </c>
      <c r="D244" s="37" t="s">
        <v>72</v>
      </c>
      <c r="E244" s="37" t="s">
        <v>222</v>
      </c>
      <c r="F244" s="37" t="s">
        <v>223</v>
      </c>
      <c r="G244" s="41">
        <f t="shared" si="3"/>
        <v>77087.4613888603</v>
      </c>
    </row>
    <row r="245" customHeight="1" spans="1:7">
      <c r="A245" s="37" t="s">
        <v>224</v>
      </c>
      <c r="B245" s="37" t="s">
        <v>102</v>
      </c>
      <c r="C245" s="40">
        <v>73416.6298941527</v>
      </c>
      <c r="D245" s="37" t="s">
        <v>12</v>
      </c>
      <c r="E245" s="37" t="s">
        <v>208</v>
      </c>
      <c r="F245" s="37" t="s">
        <v>209</v>
      </c>
      <c r="G245" s="41">
        <f>C245/56*1.05</f>
        <v>1376.56181051536</v>
      </c>
    </row>
    <row r="246" customHeight="1" spans="1:7">
      <c r="A246" s="37" t="s">
        <v>230</v>
      </c>
      <c r="B246" s="37" t="s">
        <v>181</v>
      </c>
      <c r="C246" s="40">
        <v>9123.29868421053</v>
      </c>
      <c r="D246" s="37" t="s">
        <v>231</v>
      </c>
      <c r="E246" s="37" t="s">
        <v>70</v>
      </c>
      <c r="F246" s="37" t="s">
        <v>232</v>
      </c>
      <c r="G246" s="41">
        <f>C246*20*0.84/1000</f>
        <v>153.271417894737</v>
      </c>
    </row>
    <row r="247" customHeight="1" spans="1:7">
      <c r="A247" s="37" t="s">
        <v>230</v>
      </c>
      <c r="B247" s="37" t="s">
        <v>181</v>
      </c>
      <c r="C247" s="40">
        <v>9123.29868421053</v>
      </c>
      <c r="D247" s="37" t="s">
        <v>233</v>
      </c>
      <c r="E247" s="37" t="s">
        <v>182</v>
      </c>
      <c r="F247" s="37" t="s">
        <v>234</v>
      </c>
      <c r="G247" s="41">
        <f>C247*1.05</f>
        <v>9579.46361842106</v>
      </c>
    </row>
    <row r="248" customHeight="1" spans="1:7">
      <c r="A248" s="37" t="s">
        <v>230</v>
      </c>
      <c r="B248" s="37" t="s">
        <v>181</v>
      </c>
      <c r="C248" s="40">
        <v>9123.29868421053</v>
      </c>
      <c r="D248" s="37" t="s">
        <v>235</v>
      </c>
      <c r="E248" s="37" t="s">
        <v>70</v>
      </c>
      <c r="F248" s="37" t="s">
        <v>236</v>
      </c>
      <c r="G248" s="41">
        <f>C248*20*0.84/1000</f>
        <v>153.271417894737</v>
      </c>
    </row>
    <row r="249" customHeight="1" spans="1:7">
      <c r="A249" s="37" t="s">
        <v>230</v>
      </c>
      <c r="B249" s="37" t="s">
        <v>181</v>
      </c>
      <c r="C249" s="40">
        <v>9123.29868421053</v>
      </c>
      <c r="D249" s="37" t="s">
        <v>237</v>
      </c>
      <c r="E249" s="37" t="s">
        <v>186</v>
      </c>
      <c r="F249" s="37" t="s">
        <v>238</v>
      </c>
      <c r="G249" s="41">
        <f>C249*1.05</f>
        <v>9579.46361842106</v>
      </c>
    </row>
    <row r="250" customHeight="1" spans="1:7">
      <c r="A250" s="37" t="s">
        <v>230</v>
      </c>
      <c r="B250" s="37" t="s">
        <v>181</v>
      </c>
      <c r="C250" s="40">
        <v>9123.29868421053</v>
      </c>
      <c r="D250" s="37" t="s">
        <v>23</v>
      </c>
      <c r="E250" s="37" t="s">
        <v>24</v>
      </c>
      <c r="F250" s="37" t="s">
        <v>25</v>
      </c>
      <c r="G250" s="41">
        <f>C250*2*1.05</f>
        <v>19158.9272368421</v>
      </c>
    </row>
    <row r="251" customHeight="1" spans="1:7">
      <c r="A251" s="37" t="s">
        <v>230</v>
      </c>
      <c r="B251" s="37" t="s">
        <v>181</v>
      </c>
      <c r="C251" s="40">
        <v>9123.29868421053</v>
      </c>
      <c r="D251" s="37" t="s">
        <v>12</v>
      </c>
      <c r="E251" s="37" t="s">
        <v>138</v>
      </c>
      <c r="F251" s="37" t="s">
        <v>139</v>
      </c>
      <c r="G251" s="41">
        <f>C251/6*1.05</f>
        <v>1596.57726973684</v>
      </c>
    </row>
    <row r="252" customHeight="1" spans="1:7">
      <c r="A252" s="37" t="s">
        <v>239</v>
      </c>
      <c r="B252" s="37" t="s">
        <v>8</v>
      </c>
      <c r="C252" s="40">
        <v>101.368421052632</v>
      </c>
      <c r="D252" s="37" t="s">
        <v>9</v>
      </c>
      <c r="E252" s="37" t="s">
        <v>47</v>
      </c>
      <c r="F252" s="37" t="s">
        <v>48</v>
      </c>
      <c r="G252" s="41">
        <f>C252*1.05</f>
        <v>106.436842105264</v>
      </c>
    </row>
    <row r="253" customHeight="1" spans="1:7">
      <c r="A253" s="37" t="s">
        <v>239</v>
      </c>
      <c r="B253" s="37" t="s">
        <v>8</v>
      </c>
      <c r="C253" s="40">
        <v>101.368421052632</v>
      </c>
      <c r="D253" s="37" t="s">
        <v>12</v>
      </c>
      <c r="E253" s="37" t="s">
        <v>29</v>
      </c>
      <c r="F253" s="37" t="s">
        <v>30</v>
      </c>
      <c r="G253" s="41">
        <f>C253/5*1.05</f>
        <v>21.2873684210527</v>
      </c>
    </row>
    <row r="254" customHeight="1" spans="1:7">
      <c r="A254" s="37" t="s">
        <v>240</v>
      </c>
      <c r="B254" s="37" t="s">
        <v>60</v>
      </c>
      <c r="C254" s="40">
        <v>2537.28610325689</v>
      </c>
      <c r="D254" s="37" t="s">
        <v>241</v>
      </c>
      <c r="E254" s="37" t="s">
        <v>60</v>
      </c>
      <c r="F254" s="37" t="s">
        <v>242</v>
      </c>
      <c r="G254" s="41">
        <f>C254*1.05</f>
        <v>2664.15040841973</v>
      </c>
    </row>
    <row r="255" customHeight="1" spans="1:7">
      <c r="A255" s="37" t="s">
        <v>240</v>
      </c>
      <c r="B255" s="37" t="s">
        <v>60</v>
      </c>
      <c r="C255" s="40">
        <v>2537.28610325689</v>
      </c>
      <c r="D255" s="37" t="s">
        <v>23</v>
      </c>
      <c r="E255" s="37" t="s">
        <v>24</v>
      </c>
      <c r="F255" s="37" t="s">
        <v>25</v>
      </c>
      <c r="G255" s="41">
        <f>C255*1.05</f>
        <v>2664.15040841973</v>
      </c>
    </row>
    <row r="256" customHeight="1" spans="1:7">
      <c r="A256" s="37" t="s">
        <v>240</v>
      </c>
      <c r="B256" s="37" t="s">
        <v>60</v>
      </c>
      <c r="C256" s="40">
        <v>2537.28610325689</v>
      </c>
      <c r="D256" s="37" t="s">
        <v>63</v>
      </c>
      <c r="E256" s="37" t="s">
        <v>64</v>
      </c>
      <c r="F256" s="37" t="s">
        <v>65</v>
      </c>
      <c r="G256" s="41">
        <f>C256*1.05</f>
        <v>2664.15040841973</v>
      </c>
    </row>
    <row r="257" customHeight="1" spans="1:7">
      <c r="A257" s="37" t="s">
        <v>240</v>
      </c>
      <c r="B257" s="37" t="s">
        <v>60</v>
      </c>
      <c r="C257" s="40">
        <v>2537.28610325689</v>
      </c>
      <c r="D257" s="37" t="s">
        <v>12</v>
      </c>
      <c r="E257" s="37" t="s">
        <v>13</v>
      </c>
      <c r="F257" s="37" t="s">
        <v>14</v>
      </c>
      <c r="G257" s="41">
        <f>C257/90*1.05</f>
        <v>29.6016712046637</v>
      </c>
    </row>
    <row r="258" customHeight="1" spans="1:7">
      <c r="A258" s="37" t="s">
        <v>240</v>
      </c>
      <c r="B258" s="37" t="s">
        <v>141</v>
      </c>
      <c r="C258" s="40">
        <v>115273.010119357</v>
      </c>
      <c r="D258" s="37" t="s">
        <v>243</v>
      </c>
      <c r="E258" s="37" t="s">
        <v>141</v>
      </c>
      <c r="F258" s="37" t="s">
        <v>244</v>
      </c>
      <c r="G258" s="41">
        <f>C258*1.05</f>
        <v>121036.660625325</v>
      </c>
    </row>
    <row r="259" customHeight="1" spans="1:7">
      <c r="A259" s="37" t="s">
        <v>240</v>
      </c>
      <c r="B259" s="37" t="s">
        <v>141</v>
      </c>
      <c r="C259" s="40">
        <v>115273.010119357</v>
      </c>
      <c r="D259" s="37" t="s">
        <v>23</v>
      </c>
      <c r="E259" s="37" t="s">
        <v>24</v>
      </c>
      <c r="F259" s="37" t="s">
        <v>25</v>
      </c>
      <c r="G259" s="41">
        <f>C259*1.05</f>
        <v>121036.660625325</v>
      </c>
    </row>
    <row r="260" customHeight="1" spans="1:7">
      <c r="A260" s="37" t="s">
        <v>240</v>
      </c>
      <c r="B260" s="37" t="s">
        <v>141</v>
      </c>
      <c r="C260" s="40">
        <v>115273.010119357</v>
      </c>
      <c r="D260" s="37" t="s">
        <v>69</v>
      </c>
      <c r="E260" s="37" t="s">
        <v>70</v>
      </c>
      <c r="F260" s="37" t="s">
        <v>71</v>
      </c>
      <c r="G260" s="41">
        <f>C260*1.05</f>
        <v>121036.660625325</v>
      </c>
    </row>
    <row r="261" customHeight="1" spans="1:7">
      <c r="A261" s="37" t="s">
        <v>240</v>
      </c>
      <c r="B261" s="37" t="s">
        <v>141</v>
      </c>
      <c r="C261" s="40">
        <v>115273.010119357</v>
      </c>
      <c r="D261" s="37" t="s">
        <v>26</v>
      </c>
      <c r="E261" s="37" t="s">
        <v>27</v>
      </c>
      <c r="F261" s="37" t="s">
        <v>28</v>
      </c>
      <c r="G261" s="41">
        <f>C261*1.05</f>
        <v>121036.660625325</v>
      </c>
    </row>
    <row r="262" customHeight="1" spans="1:7">
      <c r="A262" s="37" t="s">
        <v>240</v>
      </c>
      <c r="B262" s="37" t="s">
        <v>141</v>
      </c>
      <c r="C262" s="40">
        <v>115273.010119357</v>
      </c>
      <c r="D262" s="37" t="s">
        <v>245</v>
      </c>
      <c r="E262" s="37" t="s">
        <v>246</v>
      </c>
      <c r="F262" s="37" t="s">
        <v>247</v>
      </c>
      <c r="G262" s="41">
        <f t="shared" ref="G262:G263" si="4">C262*1.05</f>
        <v>121036.660625325</v>
      </c>
    </row>
    <row r="263" customHeight="1" spans="1:7">
      <c r="A263" s="37" t="s">
        <v>240</v>
      </c>
      <c r="B263" s="37" t="s">
        <v>141</v>
      </c>
      <c r="C263" s="40">
        <v>115273.010119357</v>
      </c>
      <c r="D263" s="37" t="s">
        <v>72</v>
      </c>
      <c r="E263" s="37" t="s">
        <v>73</v>
      </c>
      <c r="F263" s="37" t="s">
        <v>74</v>
      </c>
      <c r="G263" s="41">
        <f t="shared" si="4"/>
        <v>121036.660625325</v>
      </c>
    </row>
    <row r="264" customHeight="1" spans="1:7">
      <c r="A264" s="37" t="s">
        <v>240</v>
      </c>
      <c r="B264" s="37" t="s">
        <v>141</v>
      </c>
      <c r="C264" s="40">
        <v>115273.010119357</v>
      </c>
      <c r="D264" s="37" t="s">
        <v>12</v>
      </c>
      <c r="E264" s="37" t="s">
        <v>13</v>
      </c>
      <c r="F264" s="37" t="s">
        <v>14</v>
      </c>
      <c r="G264" s="41">
        <f>C264/56*1.05</f>
        <v>2161.36893973794</v>
      </c>
    </row>
    <row r="265" customHeight="1" spans="1:7">
      <c r="A265" s="37" t="s">
        <v>240</v>
      </c>
      <c r="B265" s="37" t="s">
        <v>8</v>
      </c>
      <c r="C265" s="40">
        <v>2540.20844672389</v>
      </c>
      <c r="D265" s="37" t="s">
        <v>9</v>
      </c>
      <c r="E265" s="37" t="s">
        <v>47</v>
      </c>
      <c r="F265" s="37" t="s">
        <v>48</v>
      </c>
      <c r="G265" s="41">
        <f>C265*1.05</f>
        <v>2667.21886906008</v>
      </c>
    </row>
    <row r="266" customHeight="1" spans="1:7">
      <c r="A266" s="37" t="s">
        <v>240</v>
      </c>
      <c r="B266" s="37" t="s">
        <v>8</v>
      </c>
      <c r="C266" s="40">
        <v>2540.20844672389</v>
      </c>
      <c r="D266" s="37" t="s">
        <v>12</v>
      </c>
      <c r="E266" s="37" t="s">
        <v>29</v>
      </c>
      <c r="F266" s="37" t="s">
        <v>30</v>
      </c>
      <c r="G266" s="41">
        <f>C266/10*1.05</f>
        <v>266.721886906008</v>
      </c>
    </row>
    <row r="267" customHeight="1" spans="1:7">
      <c r="A267" s="37" t="s">
        <v>248</v>
      </c>
      <c r="B267" s="37" t="s">
        <v>249</v>
      </c>
      <c r="C267" s="40">
        <v>60383.2846674183</v>
      </c>
      <c r="D267" s="37" t="s">
        <v>250</v>
      </c>
      <c r="E267" s="37" t="s">
        <v>251</v>
      </c>
      <c r="F267" s="37" t="s">
        <v>252</v>
      </c>
      <c r="G267" s="41">
        <f>C267*1.05</f>
        <v>63402.4489007892</v>
      </c>
    </row>
    <row r="268" customHeight="1" spans="1:7">
      <c r="A268" s="37" t="s">
        <v>248</v>
      </c>
      <c r="B268" s="37" t="s">
        <v>249</v>
      </c>
      <c r="C268" s="40">
        <v>60383.2846674183</v>
      </c>
      <c r="D268" s="37" t="s">
        <v>23</v>
      </c>
      <c r="E268" s="37" t="s">
        <v>24</v>
      </c>
      <c r="F268" s="37" t="s">
        <v>25</v>
      </c>
      <c r="G268" s="41">
        <f>C268*1.05</f>
        <v>63402.4489007892</v>
      </c>
    </row>
    <row r="269" customHeight="1" spans="1:7">
      <c r="A269" s="37" t="s">
        <v>248</v>
      </c>
      <c r="B269" s="37" t="s">
        <v>249</v>
      </c>
      <c r="C269" s="40">
        <v>60383.2846674183</v>
      </c>
      <c r="D269" s="37" t="s">
        <v>69</v>
      </c>
      <c r="E269" s="37" t="s">
        <v>70</v>
      </c>
      <c r="F269" s="37" t="s">
        <v>71</v>
      </c>
      <c r="G269" s="41">
        <f>C269*1.05</f>
        <v>63402.4489007892</v>
      </c>
    </row>
    <row r="270" customHeight="1" spans="1:7">
      <c r="A270" s="37" t="s">
        <v>248</v>
      </c>
      <c r="B270" s="37" t="s">
        <v>249</v>
      </c>
      <c r="C270" s="40">
        <v>60383.2846674183</v>
      </c>
      <c r="D270" s="37" t="s">
        <v>26</v>
      </c>
      <c r="E270" s="37" t="s">
        <v>27</v>
      </c>
      <c r="F270" s="37" t="s">
        <v>28</v>
      </c>
      <c r="G270" s="41">
        <f>C270*1.05</f>
        <v>63402.4489007892</v>
      </c>
    </row>
    <row r="271" customHeight="1" spans="1:7">
      <c r="A271" s="37" t="s">
        <v>248</v>
      </c>
      <c r="B271" s="37" t="s">
        <v>249</v>
      </c>
      <c r="C271" s="40">
        <v>60383.2846674183</v>
      </c>
      <c r="D271" s="37" t="s">
        <v>253</v>
      </c>
      <c r="E271" s="37" t="s">
        <v>254</v>
      </c>
      <c r="F271" s="37" t="s">
        <v>255</v>
      </c>
      <c r="G271" s="41">
        <f t="shared" ref="G271:G273" si="5">C271*1.05</f>
        <v>63402.4489007892</v>
      </c>
    </row>
    <row r="272" customHeight="1" spans="1:7">
      <c r="A272" s="37" t="s">
        <v>248</v>
      </c>
      <c r="B272" s="37" t="s">
        <v>249</v>
      </c>
      <c r="C272" s="40">
        <v>60383.2846674183</v>
      </c>
      <c r="D272" s="37" t="s">
        <v>72</v>
      </c>
      <c r="E272" s="37" t="s">
        <v>108</v>
      </c>
      <c r="F272" s="37" t="s">
        <v>109</v>
      </c>
      <c r="G272" s="41">
        <f t="shared" si="5"/>
        <v>63402.4489007892</v>
      </c>
    </row>
    <row r="273" customHeight="1" spans="1:7">
      <c r="A273" s="37" t="s">
        <v>248</v>
      </c>
      <c r="B273" s="37" t="s">
        <v>249</v>
      </c>
      <c r="C273" s="40">
        <v>60383.2846674183</v>
      </c>
      <c r="D273" s="37" t="s">
        <v>9</v>
      </c>
      <c r="E273" s="37" t="s">
        <v>50</v>
      </c>
      <c r="F273" s="37" t="s">
        <v>51</v>
      </c>
      <c r="G273" s="41">
        <f t="shared" si="5"/>
        <v>63402.4489007892</v>
      </c>
    </row>
    <row r="274" customHeight="1" spans="1:7">
      <c r="A274" s="37" t="s">
        <v>248</v>
      </c>
      <c r="B274" s="37" t="s">
        <v>249</v>
      </c>
      <c r="C274" s="40">
        <v>60383.2846674183</v>
      </c>
      <c r="D274" s="37" t="s">
        <v>12</v>
      </c>
      <c r="E274" s="37" t="s">
        <v>38</v>
      </c>
      <c r="F274" s="37" t="s">
        <v>39</v>
      </c>
      <c r="G274" s="41">
        <f>C274/56*1.05</f>
        <v>1132.18658751409</v>
      </c>
    </row>
    <row r="275" customHeight="1" spans="1:7">
      <c r="A275" s="37" t="s">
        <v>248</v>
      </c>
      <c r="B275" s="37" t="s">
        <v>8</v>
      </c>
      <c r="C275" s="40">
        <v>495.961578726968</v>
      </c>
      <c r="D275" s="37" t="s">
        <v>9</v>
      </c>
      <c r="E275" s="37" t="s">
        <v>50</v>
      </c>
      <c r="F275" s="37" t="s">
        <v>51</v>
      </c>
      <c r="G275" s="41">
        <f>C275*1.05</f>
        <v>520.759657663316</v>
      </c>
    </row>
    <row r="276" customHeight="1" spans="1:7">
      <c r="A276" s="37" t="s">
        <v>248</v>
      </c>
      <c r="B276" s="37" t="s">
        <v>8</v>
      </c>
      <c r="C276" s="40">
        <v>495.961578726968</v>
      </c>
      <c r="D276" s="37" t="s">
        <v>12</v>
      </c>
      <c r="E276" s="37" t="s">
        <v>13</v>
      </c>
      <c r="F276" s="37" t="s">
        <v>14</v>
      </c>
      <c r="G276" s="41">
        <f>C276/15*1.05</f>
        <v>34.7173105108878</v>
      </c>
    </row>
    <row r="277" customHeight="1" spans="1:7">
      <c r="A277" s="37" t="s">
        <v>256</v>
      </c>
      <c r="B277" s="37" t="s">
        <v>8</v>
      </c>
      <c r="C277" s="40">
        <v>355.866841942468</v>
      </c>
      <c r="D277" s="37" t="s">
        <v>9</v>
      </c>
      <c r="E277" s="37" t="s">
        <v>50</v>
      </c>
      <c r="F277" s="37" t="s">
        <v>51</v>
      </c>
      <c r="G277" s="41">
        <f>C277*1.05</f>
        <v>373.660184039591</v>
      </c>
    </row>
    <row r="278" customHeight="1" spans="1:7">
      <c r="A278" s="37" t="s">
        <v>256</v>
      </c>
      <c r="B278" s="37" t="s">
        <v>8</v>
      </c>
      <c r="C278" s="40">
        <v>355.866841942468</v>
      </c>
      <c r="D278" s="37" t="s">
        <v>12</v>
      </c>
      <c r="E278" s="37" t="s">
        <v>13</v>
      </c>
      <c r="F278" s="37" t="s">
        <v>14</v>
      </c>
      <c r="G278" s="41">
        <f>C278/15*1.05</f>
        <v>24.9106789359728</v>
      </c>
    </row>
    <row r="279" customHeight="1" spans="1:7">
      <c r="A279" s="37" t="s">
        <v>257</v>
      </c>
      <c r="B279" s="37" t="s">
        <v>8</v>
      </c>
      <c r="C279" s="40">
        <v>28.5890801562995</v>
      </c>
      <c r="D279" s="37" t="s">
        <v>9</v>
      </c>
      <c r="E279" s="37" t="s">
        <v>50</v>
      </c>
      <c r="F279" s="37" t="s">
        <v>51</v>
      </c>
      <c r="G279" s="41">
        <f>C279*1.05</f>
        <v>30.0185341641145</v>
      </c>
    </row>
    <row r="280" customHeight="1" spans="1:7">
      <c r="A280" s="37" t="s">
        <v>257</v>
      </c>
      <c r="B280" s="37" t="s">
        <v>8</v>
      </c>
      <c r="C280" s="40">
        <v>28.5890801562995</v>
      </c>
      <c r="D280" s="37" t="s">
        <v>12</v>
      </c>
      <c r="E280" s="37" t="s">
        <v>13</v>
      </c>
      <c r="F280" s="37" t="s">
        <v>14</v>
      </c>
      <c r="G280" s="41">
        <f>C280/20*1.05</f>
        <v>1.50092670820572</v>
      </c>
    </row>
    <row r="281" customHeight="1" spans="1:7">
      <c r="A281" s="37" t="s">
        <v>258</v>
      </c>
      <c r="B281" s="37" t="s">
        <v>8</v>
      </c>
      <c r="C281" s="40">
        <v>51.0260115606936</v>
      </c>
      <c r="D281" s="37" t="s">
        <v>9</v>
      </c>
      <c r="E281" s="37" t="s">
        <v>50</v>
      </c>
      <c r="F281" s="37" t="s">
        <v>51</v>
      </c>
      <c r="G281" s="41">
        <f>C281*1.05</f>
        <v>53.5773121387283</v>
      </c>
    </row>
    <row r="282" customHeight="1" spans="1:7">
      <c r="A282" s="37" t="s">
        <v>258</v>
      </c>
      <c r="B282" s="37" t="s">
        <v>8</v>
      </c>
      <c r="C282" s="40">
        <v>51.0260115606936</v>
      </c>
      <c r="D282" s="37" t="s">
        <v>12</v>
      </c>
      <c r="E282" s="37" t="s">
        <v>13</v>
      </c>
      <c r="F282" s="37" t="s">
        <v>14</v>
      </c>
      <c r="G282" s="41">
        <f>C282/15*1.05</f>
        <v>3.57182080924855</v>
      </c>
    </row>
    <row r="283" customHeight="1" spans="1:7">
      <c r="A283" s="37" t="s">
        <v>259</v>
      </c>
      <c r="B283" s="37" t="s">
        <v>8</v>
      </c>
      <c r="C283" s="40">
        <v>210.006709298669</v>
      </c>
      <c r="D283" s="37" t="s">
        <v>9</v>
      </c>
      <c r="E283" s="37" t="s">
        <v>50</v>
      </c>
      <c r="F283" s="37" t="s">
        <v>51</v>
      </c>
      <c r="G283" s="41">
        <f>C283*1.05</f>
        <v>220.507044763602</v>
      </c>
    </row>
    <row r="284" customHeight="1" spans="1:7">
      <c r="A284" s="37" t="s">
        <v>259</v>
      </c>
      <c r="B284" s="37" t="s">
        <v>8</v>
      </c>
      <c r="C284" s="40">
        <v>210.006709298669</v>
      </c>
      <c r="D284" s="37" t="s">
        <v>12</v>
      </c>
      <c r="E284" s="37" t="s">
        <v>13</v>
      </c>
      <c r="F284" s="37" t="s">
        <v>14</v>
      </c>
      <c r="G284" s="41">
        <f>C284/15*1.05</f>
        <v>14.7004696509068</v>
      </c>
    </row>
    <row r="285" customHeight="1" spans="1:7">
      <c r="A285" s="37" t="s">
        <v>260</v>
      </c>
      <c r="B285" s="37" t="s">
        <v>8</v>
      </c>
      <c r="C285" s="40">
        <v>257.378378378378</v>
      </c>
      <c r="D285" s="37" t="s">
        <v>9</v>
      </c>
      <c r="E285" s="37" t="s">
        <v>47</v>
      </c>
      <c r="F285" s="37" t="s">
        <v>11</v>
      </c>
      <c r="G285" s="41">
        <f>C285*1.05</f>
        <v>270.247297297297</v>
      </c>
    </row>
    <row r="286" customHeight="1" spans="1:7">
      <c r="A286" s="37" t="s">
        <v>260</v>
      </c>
      <c r="B286" s="37" t="s">
        <v>8</v>
      </c>
      <c r="C286" s="40">
        <v>257.378378378378</v>
      </c>
      <c r="D286" s="37" t="s">
        <v>12</v>
      </c>
      <c r="E286" s="37" t="s">
        <v>29</v>
      </c>
      <c r="F286" s="37" t="s">
        <v>30</v>
      </c>
      <c r="G286" s="41">
        <f>C286/6*1.05</f>
        <v>45.0412162162161</v>
      </c>
    </row>
    <row r="287" customHeight="1" spans="1:7">
      <c r="A287" s="37" t="s">
        <v>261</v>
      </c>
      <c r="B287" s="37" t="s">
        <v>8</v>
      </c>
      <c r="C287" s="40">
        <v>2597.83617097273</v>
      </c>
      <c r="D287" s="37" t="s">
        <v>9</v>
      </c>
      <c r="E287" s="37" t="s">
        <v>50</v>
      </c>
      <c r="F287" s="37" t="s">
        <v>51</v>
      </c>
      <c r="G287" s="41">
        <f>C287*1.05</f>
        <v>2727.72797952137</v>
      </c>
    </row>
    <row r="288" customHeight="1" spans="1:7">
      <c r="A288" s="37" t="s">
        <v>261</v>
      </c>
      <c r="B288" s="37" t="s">
        <v>8</v>
      </c>
      <c r="C288" s="40">
        <v>2597.83617097273</v>
      </c>
      <c r="D288" s="37" t="s">
        <v>12</v>
      </c>
      <c r="E288" s="37" t="s">
        <v>13</v>
      </c>
      <c r="F288" s="37" t="s">
        <v>14</v>
      </c>
      <c r="G288" s="41">
        <f>C288/15*1.05</f>
        <v>181.848531968091</v>
      </c>
    </row>
    <row r="289" customHeight="1" spans="1:7">
      <c r="A289" s="37" t="s">
        <v>261</v>
      </c>
      <c r="B289" s="37" t="s">
        <v>8</v>
      </c>
      <c r="C289" s="40">
        <v>2597.83617097273</v>
      </c>
      <c r="D289" s="37" t="s">
        <v>76</v>
      </c>
      <c r="E289" s="37" t="s">
        <v>77</v>
      </c>
      <c r="F289" s="37" t="s">
        <v>78</v>
      </c>
      <c r="G289" s="41">
        <f>C289*1.05</f>
        <v>2727.72797952137</v>
      </c>
    </row>
    <row r="290" customHeight="1" spans="1:7">
      <c r="A290" s="37" t="s">
        <v>262</v>
      </c>
      <c r="B290" s="37" t="s">
        <v>8</v>
      </c>
      <c r="C290" s="40">
        <v>140.659017103269</v>
      </c>
      <c r="D290" s="37" t="s">
        <v>9</v>
      </c>
      <c r="E290" s="37" t="s">
        <v>47</v>
      </c>
      <c r="F290" s="37" t="s">
        <v>11</v>
      </c>
      <c r="G290" s="41">
        <f>C290*1.05</f>
        <v>147.691967958432</v>
      </c>
    </row>
    <row r="291" customHeight="1" spans="1:7">
      <c r="A291" s="37" t="s">
        <v>262</v>
      </c>
      <c r="B291" s="37" t="s">
        <v>8</v>
      </c>
      <c r="C291" s="40">
        <v>140.659017103269</v>
      </c>
      <c r="D291" s="37" t="s">
        <v>12</v>
      </c>
      <c r="E291" s="37" t="s">
        <v>29</v>
      </c>
      <c r="F291" s="37" t="s">
        <v>30</v>
      </c>
      <c r="G291" s="41">
        <f>C291/8*1.05</f>
        <v>18.4614959948041</v>
      </c>
    </row>
    <row r="292" customHeight="1" spans="1:7">
      <c r="A292" s="37" t="s">
        <v>263</v>
      </c>
      <c r="B292" s="37" t="s">
        <v>8</v>
      </c>
      <c r="C292" s="40">
        <v>122.184633147895</v>
      </c>
      <c r="D292" s="37" t="s">
        <v>9</v>
      </c>
      <c r="E292" s="37" t="s">
        <v>50</v>
      </c>
      <c r="F292" s="37" t="s">
        <v>51</v>
      </c>
      <c r="G292" s="41">
        <f>C292*1.05</f>
        <v>128.29386480529</v>
      </c>
    </row>
    <row r="293" customHeight="1" spans="1:7">
      <c r="A293" s="37" t="s">
        <v>263</v>
      </c>
      <c r="B293" s="37" t="s">
        <v>8</v>
      </c>
      <c r="C293" s="40">
        <v>122.184633147895</v>
      </c>
      <c r="D293" s="37" t="s">
        <v>12</v>
      </c>
      <c r="E293" s="37" t="s">
        <v>29</v>
      </c>
      <c r="F293" s="37" t="s">
        <v>30</v>
      </c>
      <c r="G293" s="41">
        <f>C293/15*1.05</f>
        <v>8.55292432035265</v>
      </c>
    </row>
    <row r="294" customHeight="1" spans="1:7">
      <c r="A294" s="37" t="s">
        <v>264</v>
      </c>
      <c r="B294" s="37" t="s">
        <v>265</v>
      </c>
      <c r="C294" s="40">
        <v>2930.51383329409</v>
      </c>
      <c r="D294" s="37" t="s">
        <v>266</v>
      </c>
      <c r="E294" s="37" t="s">
        <v>267</v>
      </c>
      <c r="F294" s="37" t="s">
        <v>268</v>
      </c>
      <c r="G294" s="41">
        <f t="shared" ref="G294:G299" si="6">C294*1.05</f>
        <v>3077.03952495879</v>
      </c>
    </row>
    <row r="295" customHeight="1" spans="1:7">
      <c r="A295" s="37" t="s">
        <v>264</v>
      </c>
      <c r="B295" s="37" t="s">
        <v>265</v>
      </c>
      <c r="C295" s="40">
        <v>2930.51383329409</v>
      </c>
      <c r="D295" s="37" t="s">
        <v>269</v>
      </c>
      <c r="E295" s="37" t="s">
        <v>270</v>
      </c>
      <c r="F295" s="37" t="s">
        <v>271</v>
      </c>
      <c r="G295" s="41">
        <f t="shared" si="6"/>
        <v>3077.03952495879</v>
      </c>
    </row>
    <row r="296" customHeight="1" spans="1:7">
      <c r="A296" s="37" t="s">
        <v>264</v>
      </c>
      <c r="B296" s="37" t="s">
        <v>265</v>
      </c>
      <c r="C296" s="40">
        <v>2930.51383329409</v>
      </c>
      <c r="D296" s="37" t="s">
        <v>23</v>
      </c>
      <c r="E296" s="37" t="s">
        <v>24</v>
      </c>
      <c r="F296" s="37" t="s">
        <v>25</v>
      </c>
      <c r="G296" s="41">
        <f t="shared" si="6"/>
        <v>3077.03952495879</v>
      </c>
    </row>
    <row r="297" customHeight="1" spans="1:7">
      <c r="A297" s="37" t="s">
        <v>264</v>
      </c>
      <c r="B297" s="37" t="s">
        <v>265</v>
      </c>
      <c r="C297" s="40">
        <v>2930.51383329409</v>
      </c>
      <c r="D297" s="37" t="s">
        <v>69</v>
      </c>
      <c r="E297" s="37" t="s">
        <v>70</v>
      </c>
      <c r="F297" s="37" t="s">
        <v>71</v>
      </c>
      <c r="G297" s="41">
        <f t="shared" si="6"/>
        <v>3077.03952495879</v>
      </c>
    </row>
    <row r="298" customHeight="1" spans="1:7">
      <c r="A298" s="37" t="s">
        <v>264</v>
      </c>
      <c r="B298" s="37" t="s">
        <v>265</v>
      </c>
      <c r="C298" s="40">
        <v>2930.51383329409</v>
      </c>
      <c r="D298" s="37" t="s">
        <v>26</v>
      </c>
      <c r="E298" s="37" t="s">
        <v>27</v>
      </c>
      <c r="F298" s="37" t="s">
        <v>28</v>
      </c>
      <c r="G298" s="41">
        <f t="shared" si="6"/>
        <v>3077.03952495879</v>
      </c>
    </row>
    <row r="299" customHeight="1" spans="1:7">
      <c r="A299" s="37" t="s">
        <v>264</v>
      </c>
      <c r="B299" s="37" t="s">
        <v>265</v>
      </c>
      <c r="C299" s="40">
        <v>2930.51383329409</v>
      </c>
      <c r="D299" s="37" t="s">
        <v>63</v>
      </c>
      <c r="E299" s="37" t="s">
        <v>168</v>
      </c>
      <c r="F299" s="37" t="s">
        <v>169</v>
      </c>
      <c r="G299" s="41">
        <f t="shared" si="6"/>
        <v>3077.03952495879</v>
      </c>
    </row>
    <row r="300" customHeight="1" spans="1:7">
      <c r="A300" s="37" t="s">
        <v>264</v>
      </c>
      <c r="B300" s="37" t="s">
        <v>265</v>
      </c>
      <c r="C300" s="40">
        <v>2930.51383329409</v>
      </c>
      <c r="D300" s="37" t="s">
        <v>272</v>
      </c>
      <c r="E300" s="37" t="s">
        <v>273</v>
      </c>
      <c r="F300" s="37" t="s">
        <v>274</v>
      </c>
      <c r="G300" s="41">
        <f t="shared" ref="G300:G301" si="7">C300*1.05</f>
        <v>3077.03952495879</v>
      </c>
    </row>
    <row r="301" customHeight="1" spans="1:7">
      <c r="A301" s="37" t="s">
        <v>264</v>
      </c>
      <c r="B301" s="37" t="s">
        <v>265</v>
      </c>
      <c r="C301" s="40">
        <v>2930.51383329409</v>
      </c>
      <c r="D301" s="37" t="s">
        <v>275</v>
      </c>
      <c r="E301" s="37" t="s">
        <v>273</v>
      </c>
      <c r="F301" s="37" t="s">
        <v>276</v>
      </c>
      <c r="G301" s="41">
        <f t="shared" si="7"/>
        <v>3077.03952495879</v>
      </c>
    </row>
    <row r="302" customHeight="1" spans="1:7">
      <c r="A302" s="37" t="s">
        <v>264</v>
      </c>
      <c r="B302" s="37" t="s">
        <v>265</v>
      </c>
      <c r="C302" s="40">
        <v>2930.51383329409</v>
      </c>
      <c r="D302" s="37" t="s">
        <v>12</v>
      </c>
      <c r="E302" s="37" t="s">
        <v>208</v>
      </c>
      <c r="F302" s="37" t="s">
        <v>209</v>
      </c>
      <c r="G302" s="41">
        <f>C302/4*1.05</f>
        <v>769.259881239699</v>
      </c>
    </row>
    <row r="303" customHeight="1" spans="1:7">
      <c r="A303" s="37" t="s">
        <v>264</v>
      </c>
      <c r="B303" s="37" t="s">
        <v>277</v>
      </c>
      <c r="C303" s="40">
        <v>1609.92829411765</v>
      </c>
      <c r="D303" s="37" t="s">
        <v>266</v>
      </c>
      <c r="E303" s="37" t="s">
        <v>267</v>
      </c>
      <c r="F303" s="37" t="s">
        <v>268</v>
      </c>
      <c r="G303" s="41">
        <f t="shared" ref="G303:G309" si="8">C303*1.05</f>
        <v>1690.42470882353</v>
      </c>
    </row>
    <row r="304" customHeight="1" spans="1:7">
      <c r="A304" s="37" t="s">
        <v>264</v>
      </c>
      <c r="B304" s="37" t="s">
        <v>277</v>
      </c>
      <c r="C304" s="40">
        <v>1609.92829411765</v>
      </c>
      <c r="D304" s="37" t="s">
        <v>269</v>
      </c>
      <c r="E304" s="37" t="s">
        <v>270</v>
      </c>
      <c r="F304" s="37" t="s">
        <v>271</v>
      </c>
      <c r="G304" s="41">
        <f t="shared" si="8"/>
        <v>1690.42470882353</v>
      </c>
    </row>
    <row r="305" customHeight="1" spans="1:7">
      <c r="A305" s="37" t="s">
        <v>264</v>
      </c>
      <c r="B305" s="37" t="s">
        <v>277</v>
      </c>
      <c r="C305" s="40">
        <v>1609.92829411765</v>
      </c>
      <c r="D305" s="37" t="s">
        <v>23</v>
      </c>
      <c r="E305" s="37" t="s">
        <v>24</v>
      </c>
      <c r="F305" s="37" t="s">
        <v>25</v>
      </c>
      <c r="G305" s="41">
        <f t="shared" si="8"/>
        <v>1690.42470882353</v>
      </c>
    </row>
    <row r="306" customHeight="1" spans="1:7">
      <c r="A306" s="37" t="s">
        <v>264</v>
      </c>
      <c r="B306" s="37" t="s">
        <v>277</v>
      </c>
      <c r="C306" s="40">
        <v>1609.92829411765</v>
      </c>
      <c r="D306" s="37" t="s">
        <v>69</v>
      </c>
      <c r="E306" s="37" t="s">
        <v>70</v>
      </c>
      <c r="F306" s="37" t="s">
        <v>71</v>
      </c>
      <c r="G306" s="41">
        <f t="shared" si="8"/>
        <v>1690.42470882353</v>
      </c>
    </row>
    <row r="307" customHeight="1" spans="1:7">
      <c r="A307" s="37" t="s">
        <v>264</v>
      </c>
      <c r="B307" s="37" t="s">
        <v>277</v>
      </c>
      <c r="C307" s="40">
        <v>1609.92829411765</v>
      </c>
      <c r="D307" s="37" t="s">
        <v>26</v>
      </c>
      <c r="E307" s="37" t="s">
        <v>27</v>
      </c>
      <c r="F307" s="37" t="s">
        <v>28</v>
      </c>
      <c r="G307" s="41">
        <f t="shared" si="8"/>
        <v>1690.42470882353</v>
      </c>
    </row>
    <row r="308" customHeight="1" spans="1:7">
      <c r="A308" s="37" t="s">
        <v>264</v>
      </c>
      <c r="B308" s="37" t="s">
        <v>277</v>
      </c>
      <c r="C308" s="40">
        <v>1609.92829411765</v>
      </c>
      <c r="D308" s="37" t="s">
        <v>63</v>
      </c>
      <c r="E308" s="37" t="s">
        <v>163</v>
      </c>
      <c r="F308" s="37" t="s">
        <v>164</v>
      </c>
      <c r="G308" s="41">
        <f t="shared" si="8"/>
        <v>1690.42470882353</v>
      </c>
    </row>
    <row r="309" customHeight="1" spans="1:7">
      <c r="A309" s="37" t="s">
        <v>264</v>
      </c>
      <c r="B309" s="37" t="s">
        <v>277</v>
      </c>
      <c r="C309" s="40">
        <v>1609.92829411765</v>
      </c>
      <c r="D309" s="37" t="s">
        <v>275</v>
      </c>
      <c r="E309" s="37" t="s">
        <v>273</v>
      </c>
      <c r="F309" s="37" t="s">
        <v>276</v>
      </c>
      <c r="G309" s="41">
        <f t="shared" si="8"/>
        <v>1690.42470882353</v>
      </c>
    </row>
    <row r="310" customHeight="1" spans="1:7">
      <c r="A310" s="37" t="s">
        <v>264</v>
      </c>
      <c r="B310" s="37" t="s">
        <v>277</v>
      </c>
      <c r="C310" s="40">
        <v>1609.92829411765</v>
      </c>
      <c r="D310" s="37" t="s">
        <v>12</v>
      </c>
      <c r="E310" s="37" t="s">
        <v>13</v>
      </c>
      <c r="F310" s="37" t="s">
        <v>14</v>
      </c>
      <c r="G310" s="41">
        <f>C310/4*1.05</f>
        <v>422.606177205883</v>
      </c>
    </row>
    <row r="311" customHeight="1" spans="1:7">
      <c r="A311" s="37" t="s">
        <v>264</v>
      </c>
      <c r="B311" s="37" t="s">
        <v>278</v>
      </c>
      <c r="C311" s="40">
        <v>10653.4708686441</v>
      </c>
      <c r="D311" s="37" t="s">
        <v>279</v>
      </c>
      <c r="E311" s="37" t="s">
        <v>280</v>
      </c>
      <c r="F311" s="37" t="s">
        <v>281</v>
      </c>
      <c r="G311" s="41">
        <f t="shared" ref="G311:G316" si="9">C311*1.05</f>
        <v>11186.1444120763</v>
      </c>
    </row>
    <row r="312" customHeight="1" spans="1:7">
      <c r="A312" s="37" t="s">
        <v>264</v>
      </c>
      <c r="B312" s="37" t="s">
        <v>278</v>
      </c>
      <c r="C312" s="40">
        <v>10653.4708686441</v>
      </c>
      <c r="D312" s="37" t="s">
        <v>282</v>
      </c>
      <c r="E312" s="37" t="s">
        <v>283</v>
      </c>
      <c r="F312" s="37" t="s">
        <v>284</v>
      </c>
      <c r="G312" s="41">
        <f t="shared" si="9"/>
        <v>11186.1444120763</v>
      </c>
    </row>
    <row r="313" customHeight="1" spans="1:7">
      <c r="A313" s="37" t="s">
        <v>264</v>
      </c>
      <c r="B313" s="37" t="s">
        <v>278</v>
      </c>
      <c r="C313" s="40">
        <v>10653.4708686441</v>
      </c>
      <c r="D313" s="37" t="s">
        <v>285</v>
      </c>
      <c r="E313" s="37" t="s">
        <v>278</v>
      </c>
      <c r="F313" s="37" t="s">
        <v>286</v>
      </c>
      <c r="G313" s="41">
        <f t="shared" si="9"/>
        <v>11186.1444120763</v>
      </c>
    </row>
    <row r="314" customHeight="1" spans="1:7">
      <c r="A314" s="37" t="s">
        <v>264</v>
      </c>
      <c r="B314" s="37" t="s">
        <v>278</v>
      </c>
      <c r="C314" s="40">
        <v>10653.4708686441</v>
      </c>
      <c r="D314" s="37" t="s">
        <v>23</v>
      </c>
      <c r="E314" s="37" t="s">
        <v>24</v>
      </c>
      <c r="F314" s="37" t="s">
        <v>25</v>
      </c>
      <c r="G314" s="41">
        <f t="shared" si="9"/>
        <v>11186.1444120763</v>
      </c>
    </row>
    <row r="315" customHeight="1" spans="1:7">
      <c r="A315" s="37" t="s">
        <v>264</v>
      </c>
      <c r="B315" s="37" t="s">
        <v>278</v>
      </c>
      <c r="C315" s="40">
        <v>10653.4708686441</v>
      </c>
      <c r="D315" s="37" t="s">
        <v>26</v>
      </c>
      <c r="E315" s="37" t="s">
        <v>27</v>
      </c>
      <c r="F315" s="37" t="s">
        <v>28</v>
      </c>
      <c r="G315" s="41">
        <f t="shared" si="9"/>
        <v>11186.1444120763</v>
      </c>
    </row>
    <row r="316" customHeight="1" spans="1:7">
      <c r="A316" s="37" t="s">
        <v>264</v>
      </c>
      <c r="B316" s="37" t="s">
        <v>278</v>
      </c>
      <c r="C316" s="40">
        <v>10653.4708686441</v>
      </c>
      <c r="D316" s="37" t="s">
        <v>63</v>
      </c>
      <c r="E316" s="37" t="s">
        <v>287</v>
      </c>
      <c r="F316" s="37" t="s">
        <v>288</v>
      </c>
      <c r="G316" s="41">
        <f t="shared" si="9"/>
        <v>11186.1444120763</v>
      </c>
    </row>
    <row r="317" customHeight="1" spans="1:7">
      <c r="A317" s="37" t="s">
        <v>264</v>
      </c>
      <c r="B317" s="37" t="s">
        <v>278</v>
      </c>
      <c r="C317" s="40">
        <v>10653.4708686441</v>
      </c>
      <c r="D317" s="37" t="s">
        <v>12</v>
      </c>
      <c r="E317" s="37" t="s">
        <v>138</v>
      </c>
      <c r="F317" s="37" t="s">
        <v>139</v>
      </c>
      <c r="G317" s="41">
        <f>C317/45*1.05</f>
        <v>248.580986935029</v>
      </c>
    </row>
    <row r="318" customHeight="1" spans="1:7">
      <c r="A318" s="37" t="s">
        <v>264</v>
      </c>
      <c r="B318" s="37" t="s">
        <v>8</v>
      </c>
      <c r="C318" s="40">
        <v>10653.4708686441</v>
      </c>
      <c r="D318" s="37" t="s">
        <v>9</v>
      </c>
      <c r="E318" s="37" t="s">
        <v>47</v>
      </c>
      <c r="F318" s="37" t="s">
        <v>48</v>
      </c>
      <c r="G318" s="41">
        <f>C318*1.05</f>
        <v>11186.1444120763</v>
      </c>
    </row>
    <row r="319" customHeight="1" spans="1:7">
      <c r="A319" s="37" t="s">
        <v>264</v>
      </c>
      <c r="B319" s="37" t="s">
        <v>165</v>
      </c>
      <c r="C319" s="40">
        <v>1488.51937321937</v>
      </c>
      <c r="D319" s="37" t="s">
        <v>266</v>
      </c>
      <c r="E319" s="37" t="s">
        <v>289</v>
      </c>
      <c r="F319" s="37" t="s">
        <v>290</v>
      </c>
      <c r="G319" s="41">
        <f t="shared" ref="G319:G325" si="10">C319*1.05</f>
        <v>1562.94534188034</v>
      </c>
    </row>
    <row r="320" customHeight="1" spans="1:7">
      <c r="A320" s="37" t="s">
        <v>264</v>
      </c>
      <c r="B320" s="37" t="s">
        <v>165</v>
      </c>
      <c r="C320" s="40">
        <v>1488.51937321937</v>
      </c>
      <c r="D320" s="37" t="s">
        <v>291</v>
      </c>
      <c r="E320" s="37" t="s">
        <v>292</v>
      </c>
      <c r="F320" s="37" t="s">
        <v>293</v>
      </c>
      <c r="G320" s="41">
        <f t="shared" si="10"/>
        <v>1562.94534188034</v>
      </c>
    </row>
    <row r="321" customHeight="1" spans="1:7">
      <c r="A321" s="37" t="s">
        <v>264</v>
      </c>
      <c r="B321" s="37" t="s">
        <v>165</v>
      </c>
      <c r="C321" s="40">
        <v>1488.51937321937</v>
      </c>
      <c r="D321" s="37" t="s">
        <v>23</v>
      </c>
      <c r="E321" s="37" t="s">
        <v>24</v>
      </c>
      <c r="F321" s="37" t="s">
        <v>25</v>
      </c>
      <c r="G321" s="41">
        <f t="shared" si="10"/>
        <v>1562.94534188034</v>
      </c>
    </row>
    <row r="322" customHeight="1" spans="1:7">
      <c r="A322" s="37" t="s">
        <v>264</v>
      </c>
      <c r="B322" s="37" t="s">
        <v>165</v>
      </c>
      <c r="C322" s="40">
        <v>1488.51937321937</v>
      </c>
      <c r="D322" s="37" t="s">
        <v>69</v>
      </c>
      <c r="E322" s="37" t="s">
        <v>70</v>
      </c>
      <c r="F322" s="37" t="s">
        <v>71</v>
      </c>
      <c r="G322" s="41">
        <f t="shared" si="10"/>
        <v>1562.94534188034</v>
      </c>
    </row>
    <row r="323" customHeight="1" spans="1:7">
      <c r="A323" s="37" t="s">
        <v>264</v>
      </c>
      <c r="B323" s="37" t="s">
        <v>165</v>
      </c>
      <c r="C323" s="40">
        <v>1488.51937321937</v>
      </c>
      <c r="D323" s="37" t="s">
        <v>26</v>
      </c>
      <c r="E323" s="37" t="s">
        <v>27</v>
      </c>
      <c r="F323" s="37" t="s">
        <v>28</v>
      </c>
      <c r="G323" s="41">
        <f t="shared" si="10"/>
        <v>1562.94534188034</v>
      </c>
    </row>
    <row r="324" customHeight="1" spans="1:7">
      <c r="A324" s="37" t="s">
        <v>264</v>
      </c>
      <c r="B324" s="37" t="s">
        <v>165</v>
      </c>
      <c r="C324" s="40">
        <v>1488.51937321937</v>
      </c>
      <c r="D324" s="37" t="s">
        <v>63</v>
      </c>
      <c r="E324" s="37" t="s">
        <v>168</v>
      </c>
      <c r="F324" s="37" t="s">
        <v>169</v>
      </c>
      <c r="G324" s="41">
        <f t="shared" si="10"/>
        <v>1562.94534188034</v>
      </c>
    </row>
    <row r="325" customHeight="1" spans="1:7">
      <c r="A325" s="37" t="s">
        <v>264</v>
      </c>
      <c r="B325" s="37" t="s">
        <v>165</v>
      </c>
      <c r="C325" s="40">
        <v>1488.51937321937</v>
      </c>
      <c r="D325" s="37" t="s">
        <v>275</v>
      </c>
      <c r="E325" s="37" t="s">
        <v>273</v>
      </c>
      <c r="F325" s="37" t="s">
        <v>276</v>
      </c>
      <c r="G325" s="41">
        <f t="shared" si="10"/>
        <v>1562.94534188034</v>
      </c>
    </row>
    <row r="326" customHeight="1" spans="1:7">
      <c r="A326" s="37" t="s">
        <v>264</v>
      </c>
      <c r="B326" s="37" t="s">
        <v>165</v>
      </c>
      <c r="C326" s="40">
        <v>1488.51937321937</v>
      </c>
      <c r="D326" s="37" t="s">
        <v>12</v>
      </c>
      <c r="E326" s="37" t="s">
        <v>13</v>
      </c>
      <c r="F326" s="37" t="s">
        <v>14</v>
      </c>
      <c r="G326" s="41">
        <f>C326/4*1.05</f>
        <v>390.736335470085</v>
      </c>
    </row>
    <row r="327" customHeight="1" spans="1:7">
      <c r="A327" s="37" t="s">
        <v>264</v>
      </c>
      <c r="B327" s="37" t="s">
        <v>294</v>
      </c>
      <c r="C327" s="40">
        <v>880.972358372279</v>
      </c>
      <c r="D327" s="37" t="s">
        <v>266</v>
      </c>
      <c r="E327" s="37" t="s">
        <v>289</v>
      </c>
      <c r="F327" s="37" t="s">
        <v>290</v>
      </c>
      <c r="G327" s="41">
        <f t="shared" ref="G327:G333" si="11">C327*1.05</f>
        <v>925.020976290893</v>
      </c>
    </row>
    <row r="328" customHeight="1" spans="1:7">
      <c r="A328" s="37" t="s">
        <v>264</v>
      </c>
      <c r="B328" s="37" t="s">
        <v>294</v>
      </c>
      <c r="C328" s="40">
        <v>880.972358372279</v>
      </c>
      <c r="D328" s="37" t="s">
        <v>291</v>
      </c>
      <c r="E328" s="37" t="s">
        <v>292</v>
      </c>
      <c r="F328" s="37" t="s">
        <v>293</v>
      </c>
      <c r="G328" s="41">
        <f t="shared" si="11"/>
        <v>925.020976290893</v>
      </c>
    </row>
    <row r="329" customHeight="1" spans="1:7">
      <c r="A329" s="37" t="s">
        <v>264</v>
      </c>
      <c r="B329" s="37" t="s">
        <v>294</v>
      </c>
      <c r="C329" s="40">
        <v>880.972358372279</v>
      </c>
      <c r="D329" s="37" t="s">
        <v>23</v>
      </c>
      <c r="E329" s="37" t="s">
        <v>24</v>
      </c>
      <c r="F329" s="37" t="s">
        <v>25</v>
      </c>
      <c r="G329" s="41">
        <f t="shared" si="11"/>
        <v>925.020976290893</v>
      </c>
    </row>
    <row r="330" customHeight="1" spans="1:7">
      <c r="A330" s="37" t="s">
        <v>264</v>
      </c>
      <c r="B330" s="37" t="s">
        <v>294</v>
      </c>
      <c r="C330" s="40">
        <v>880.972358372279</v>
      </c>
      <c r="D330" s="37" t="s">
        <v>69</v>
      </c>
      <c r="E330" s="37" t="s">
        <v>70</v>
      </c>
      <c r="F330" s="37" t="s">
        <v>71</v>
      </c>
      <c r="G330" s="41">
        <f t="shared" si="11"/>
        <v>925.020976290893</v>
      </c>
    </row>
    <row r="331" customHeight="1" spans="1:7">
      <c r="A331" s="37" t="s">
        <v>264</v>
      </c>
      <c r="B331" s="37" t="s">
        <v>294</v>
      </c>
      <c r="C331" s="40">
        <v>880.972358372279</v>
      </c>
      <c r="D331" s="37" t="s">
        <v>26</v>
      </c>
      <c r="E331" s="37" t="s">
        <v>27</v>
      </c>
      <c r="F331" s="37" t="s">
        <v>28</v>
      </c>
      <c r="G331" s="41">
        <f t="shared" si="11"/>
        <v>925.020976290893</v>
      </c>
    </row>
    <row r="332" customHeight="1" spans="1:7">
      <c r="A332" s="37" t="s">
        <v>264</v>
      </c>
      <c r="B332" s="37" t="s">
        <v>294</v>
      </c>
      <c r="C332" s="40">
        <v>880.972358372279</v>
      </c>
      <c r="D332" s="37" t="s">
        <v>63</v>
      </c>
      <c r="E332" s="37" t="s">
        <v>163</v>
      </c>
      <c r="F332" s="37" t="s">
        <v>164</v>
      </c>
      <c r="G332" s="41">
        <f t="shared" si="11"/>
        <v>925.020976290893</v>
      </c>
    </row>
    <row r="333" customHeight="1" spans="1:7">
      <c r="A333" s="37" t="s">
        <v>264</v>
      </c>
      <c r="B333" s="37" t="s">
        <v>294</v>
      </c>
      <c r="C333" s="40">
        <v>880.972358372279</v>
      </c>
      <c r="D333" s="37" t="s">
        <v>275</v>
      </c>
      <c r="E333" s="37" t="s">
        <v>273</v>
      </c>
      <c r="F333" s="37" t="s">
        <v>276</v>
      </c>
      <c r="G333" s="41">
        <f t="shared" si="11"/>
        <v>925.020976290893</v>
      </c>
    </row>
    <row r="334" customHeight="1" spans="1:7">
      <c r="A334" s="37" t="s">
        <v>264</v>
      </c>
      <c r="B334" s="37" t="s">
        <v>294</v>
      </c>
      <c r="C334" s="40">
        <v>880.972358372279</v>
      </c>
      <c r="D334" s="37" t="s">
        <v>12</v>
      </c>
      <c r="E334" s="37" t="s">
        <v>208</v>
      </c>
      <c r="F334" s="37" t="s">
        <v>209</v>
      </c>
      <c r="G334" s="41">
        <f>C334/4*1.05</f>
        <v>231.255244072723</v>
      </c>
    </row>
    <row r="335" customHeight="1" spans="1:7">
      <c r="A335" s="37" t="s">
        <v>264</v>
      </c>
      <c r="B335" s="37" t="s">
        <v>295</v>
      </c>
      <c r="C335" s="40">
        <v>243.983447219604</v>
      </c>
      <c r="D335" s="37" t="s">
        <v>266</v>
      </c>
      <c r="E335" s="37" t="s">
        <v>267</v>
      </c>
      <c r="F335" s="37" t="s">
        <v>268</v>
      </c>
      <c r="G335" s="41">
        <f t="shared" ref="G335:G341" si="12">C335*1.05</f>
        <v>256.182619580584</v>
      </c>
    </row>
    <row r="336" customHeight="1" spans="1:7">
      <c r="A336" s="37" t="s">
        <v>264</v>
      </c>
      <c r="B336" s="37" t="s">
        <v>295</v>
      </c>
      <c r="C336" s="40">
        <v>243.983447219604</v>
      </c>
      <c r="D336" s="37" t="s">
        <v>269</v>
      </c>
      <c r="E336" s="37" t="s">
        <v>270</v>
      </c>
      <c r="F336" s="37" t="s">
        <v>271</v>
      </c>
      <c r="G336" s="41">
        <f t="shared" si="12"/>
        <v>256.182619580584</v>
      </c>
    </row>
    <row r="337" customHeight="1" spans="1:7">
      <c r="A337" s="37" t="s">
        <v>264</v>
      </c>
      <c r="B337" s="37" t="s">
        <v>295</v>
      </c>
      <c r="C337" s="40">
        <v>243.983447219604</v>
      </c>
      <c r="D337" s="37" t="s">
        <v>23</v>
      </c>
      <c r="E337" s="37" t="s">
        <v>24</v>
      </c>
      <c r="F337" s="37" t="s">
        <v>25</v>
      </c>
      <c r="G337" s="41">
        <f t="shared" si="12"/>
        <v>256.182619580584</v>
      </c>
    </row>
    <row r="338" customHeight="1" spans="1:7">
      <c r="A338" s="37" t="s">
        <v>264</v>
      </c>
      <c r="B338" s="37" t="s">
        <v>295</v>
      </c>
      <c r="C338" s="40">
        <v>243.983447219604</v>
      </c>
      <c r="D338" s="37" t="s">
        <v>69</v>
      </c>
      <c r="E338" s="37" t="s">
        <v>70</v>
      </c>
      <c r="F338" s="37" t="s">
        <v>71</v>
      </c>
      <c r="G338" s="41">
        <f t="shared" si="12"/>
        <v>256.182619580584</v>
      </c>
    </row>
    <row r="339" customHeight="1" spans="1:7">
      <c r="A339" s="37" t="s">
        <v>264</v>
      </c>
      <c r="B339" s="37" t="s">
        <v>295</v>
      </c>
      <c r="C339" s="40">
        <v>243.983447219604</v>
      </c>
      <c r="D339" s="37" t="s">
        <v>26</v>
      </c>
      <c r="E339" s="37" t="s">
        <v>27</v>
      </c>
      <c r="F339" s="37" t="s">
        <v>28</v>
      </c>
      <c r="G339" s="41">
        <f t="shared" si="12"/>
        <v>256.182619580584</v>
      </c>
    </row>
    <row r="340" customHeight="1" spans="1:7">
      <c r="A340" s="37" t="s">
        <v>264</v>
      </c>
      <c r="B340" s="37" t="s">
        <v>295</v>
      </c>
      <c r="C340" s="40">
        <v>243.983447219604</v>
      </c>
      <c r="D340" s="37" t="s">
        <v>63</v>
      </c>
      <c r="E340" s="37" t="s">
        <v>168</v>
      </c>
      <c r="F340" s="37" t="s">
        <v>169</v>
      </c>
      <c r="G340" s="41">
        <f t="shared" si="12"/>
        <v>256.182619580584</v>
      </c>
    </row>
    <row r="341" customHeight="1" spans="1:7">
      <c r="A341" s="37" t="s">
        <v>264</v>
      </c>
      <c r="B341" s="37" t="s">
        <v>295</v>
      </c>
      <c r="C341" s="40">
        <v>243.983447219604</v>
      </c>
      <c r="D341" s="37" t="s">
        <v>275</v>
      </c>
      <c r="E341" s="37" t="s">
        <v>273</v>
      </c>
      <c r="F341" s="37" t="s">
        <v>276</v>
      </c>
      <c r="G341" s="41">
        <f t="shared" si="12"/>
        <v>256.182619580584</v>
      </c>
    </row>
    <row r="342" customHeight="1" spans="1:7">
      <c r="A342" s="37" t="s">
        <v>264</v>
      </c>
      <c r="B342" s="37" t="s">
        <v>295</v>
      </c>
      <c r="C342" s="40">
        <v>243.983447219604</v>
      </c>
      <c r="D342" s="37" t="s">
        <v>12</v>
      </c>
      <c r="E342" s="37" t="s">
        <v>208</v>
      </c>
      <c r="F342" s="37" t="s">
        <v>209</v>
      </c>
      <c r="G342" s="41">
        <f>C342/4*1.05</f>
        <v>64.045654895146</v>
      </c>
    </row>
    <row r="343" customHeight="1" spans="1:7">
      <c r="A343" s="37" t="s">
        <v>264</v>
      </c>
      <c r="B343" s="37" t="s">
        <v>296</v>
      </c>
      <c r="C343" s="40">
        <v>343.502703299128</v>
      </c>
      <c r="D343" s="37" t="s">
        <v>269</v>
      </c>
      <c r="E343" s="37" t="s">
        <v>297</v>
      </c>
      <c r="F343" s="37" t="s">
        <v>298</v>
      </c>
      <c r="G343" s="41">
        <f t="shared" ref="G343:G349" si="13">C343*1.05</f>
        <v>360.677838464084</v>
      </c>
    </row>
    <row r="344" customHeight="1" spans="1:7">
      <c r="A344" s="37" t="s">
        <v>264</v>
      </c>
      <c r="B344" s="37" t="s">
        <v>296</v>
      </c>
      <c r="C344" s="40">
        <v>343.502703299128</v>
      </c>
      <c r="D344" s="37" t="s">
        <v>23</v>
      </c>
      <c r="E344" s="37" t="s">
        <v>24</v>
      </c>
      <c r="F344" s="37" t="s">
        <v>25</v>
      </c>
      <c r="G344" s="41">
        <f t="shared" si="13"/>
        <v>360.677838464084</v>
      </c>
    </row>
    <row r="345" customHeight="1" spans="1:7">
      <c r="A345" s="37" t="s">
        <v>264</v>
      </c>
      <c r="B345" s="37" t="s">
        <v>296</v>
      </c>
      <c r="C345" s="40">
        <v>343.502703299128</v>
      </c>
      <c r="D345" s="37" t="s">
        <v>69</v>
      </c>
      <c r="E345" s="37" t="s">
        <v>70</v>
      </c>
      <c r="F345" s="37" t="s">
        <v>71</v>
      </c>
      <c r="G345" s="41">
        <f t="shared" si="13"/>
        <v>360.677838464084</v>
      </c>
    </row>
    <row r="346" customHeight="1" spans="1:7">
      <c r="A346" s="37" t="s">
        <v>264</v>
      </c>
      <c r="B346" s="37" t="s">
        <v>296</v>
      </c>
      <c r="C346" s="40">
        <v>343.502703299128</v>
      </c>
      <c r="D346" s="37" t="s">
        <v>26</v>
      </c>
      <c r="E346" s="37" t="s">
        <v>27</v>
      </c>
      <c r="F346" s="37" t="s">
        <v>28</v>
      </c>
      <c r="G346" s="41">
        <f t="shared" si="13"/>
        <v>360.677838464084</v>
      </c>
    </row>
    <row r="347" customHeight="1" spans="1:7">
      <c r="A347" s="37" t="s">
        <v>264</v>
      </c>
      <c r="B347" s="37" t="s">
        <v>296</v>
      </c>
      <c r="C347" s="40">
        <v>343.502703299128</v>
      </c>
      <c r="D347" s="37" t="s">
        <v>299</v>
      </c>
      <c r="E347" s="37" t="s">
        <v>300</v>
      </c>
      <c r="F347" s="37" t="s">
        <v>301</v>
      </c>
      <c r="G347" s="41">
        <f t="shared" si="13"/>
        <v>360.677838464084</v>
      </c>
    </row>
    <row r="348" customHeight="1" spans="1:7">
      <c r="A348" s="37" t="s">
        <v>264</v>
      </c>
      <c r="B348" s="37" t="s">
        <v>296</v>
      </c>
      <c r="C348" s="40">
        <v>343.502703299128</v>
      </c>
      <c r="D348" s="37" t="s">
        <v>63</v>
      </c>
      <c r="E348" s="37" t="s">
        <v>64</v>
      </c>
      <c r="F348" s="37" t="s">
        <v>65</v>
      </c>
      <c r="G348" s="41">
        <f t="shared" si="13"/>
        <v>360.677838464084</v>
      </c>
    </row>
    <row r="349" customHeight="1" spans="1:7">
      <c r="A349" s="37" t="s">
        <v>264</v>
      </c>
      <c r="B349" s="37" t="s">
        <v>296</v>
      </c>
      <c r="C349" s="40">
        <v>343.502703299128</v>
      </c>
      <c r="D349" s="37" t="s">
        <v>275</v>
      </c>
      <c r="E349" s="37" t="s">
        <v>273</v>
      </c>
      <c r="F349" s="37" t="s">
        <v>276</v>
      </c>
      <c r="G349" s="41">
        <f t="shared" si="13"/>
        <v>360.677838464084</v>
      </c>
    </row>
    <row r="350" customHeight="1" spans="1:7">
      <c r="A350" s="37" t="s">
        <v>264</v>
      </c>
      <c r="B350" s="37" t="s">
        <v>296</v>
      </c>
      <c r="C350" s="40">
        <v>343.502703299128</v>
      </c>
      <c r="D350" s="37" t="s">
        <v>12</v>
      </c>
      <c r="E350" s="37" t="s">
        <v>208</v>
      </c>
      <c r="F350" s="37" t="s">
        <v>209</v>
      </c>
      <c r="G350" s="41">
        <f>C350/4*1.05</f>
        <v>90.1694596160211</v>
      </c>
    </row>
    <row r="351" customHeight="1" spans="1:7">
      <c r="A351" s="37" t="s">
        <v>264</v>
      </c>
      <c r="B351" s="37" t="s">
        <v>302</v>
      </c>
      <c r="C351" s="40">
        <v>108.411542991755</v>
      </c>
      <c r="D351" s="37" t="s">
        <v>269</v>
      </c>
      <c r="E351" s="37" t="s">
        <v>297</v>
      </c>
      <c r="F351" s="37" t="s">
        <v>298</v>
      </c>
      <c r="G351" s="41">
        <f t="shared" ref="G351:G357" si="14">C351*1.05</f>
        <v>113.832120141343</v>
      </c>
    </row>
    <row r="352" customHeight="1" spans="1:7">
      <c r="A352" s="37" t="s">
        <v>264</v>
      </c>
      <c r="B352" s="37" t="s">
        <v>302</v>
      </c>
      <c r="C352" s="40">
        <v>108.411542991755</v>
      </c>
      <c r="D352" s="37" t="s">
        <v>23</v>
      </c>
      <c r="E352" s="37" t="s">
        <v>24</v>
      </c>
      <c r="F352" s="37" t="s">
        <v>25</v>
      </c>
      <c r="G352" s="41">
        <f t="shared" si="14"/>
        <v>113.832120141343</v>
      </c>
    </row>
    <row r="353" customHeight="1" spans="1:7">
      <c r="A353" s="37" t="s">
        <v>264</v>
      </c>
      <c r="B353" s="37" t="s">
        <v>302</v>
      </c>
      <c r="C353" s="40">
        <v>108.411542991755</v>
      </c>
      <c r="D353" s="37" t="s">
        <v>69</v>
      </c>
      <c r="E353" s="37" t="s">
        <v>70</v>
      </c>
      <c r="F353" s="37" t="s">
        <v>71</v>
      </c>
      <c r="G353" s="41">
        <f t="shared" si="14"/>
        <v>113.832120141343</v>
      </c>
    </row>
    <row r="354" customHeight="1" spans="1:7">
      <c r="A354" s="37" t="s">
        <v>264</v>
      </c>
      <c r="B354" s="37" t="s">
        <v>302</v>
      </c>
      <c r="C354" s="40">
        <v>108.411542991755</v>
      </c>
      <c r="D354" s="37" t="s">
        <v>26</v>
      </c>
      <c r="E354" s="37" t="s">
        <v>27</v>
      </c>
      <c r="F354" s="37" t="s">
        <v>28</v>
      </c>
      <c r="G354" s="41">
        <f t="shared" si="14"/>
        <v>113.832120141343</v>
      </c>
    </row>
    <row r="355" customHeight="1" spans="1:7">
      <c r="A355" s="37" t="s">
        <v>264</v>
      </c>
      <c r="B355" s="37" t="s">
        <v>302</v>
      </c>
      <c r="C355" s="40">
        <v>108.411542991755</v>
      </c>
      <c r="D355" s="37" t="s">
        <v>299</v>
      </c>
      <c r="E355" s="37" t="s">
        <v>300</v>
      </c>
      <c r="F355" s="37" t="s">
        <v>301</v>
      </c>
      <c r="G355" s="41">
        <f t="shared" si="14"/>
        <v>113.832120141343</v>
      </c>
    </row>
    <row r="356" customHeight="1" spans="1:7">
      <c r="A356" s="37" t="s">
        <v>264</v>
      </c>
      <c r="B356" s="37" t="s">
        <v>302</v>
      </c>
      <c r="C356" s="40">
        <v>108.411542991755</v>
      </c>
      <c r="D356" s="37" t="s">
        <v>63</v>
      </c>
      <c r="E356" s="37" t="s">
        <v>168</v>
      </c>
      <c r="F356" s="37" t="s">
        <v>169</v>
      </c>
      <c r="G356" s="41">
        <f t="shared" si="14"/>
        <v>113.832120141343</v>
      </c>
    </row>
    <row r="357" customHeight="1" spans="1:7">
      <c r="A357" s="37" t="s">
        <v>264</v>
      </c>
      <c r="B357" s="37" t="s">
        <v>302</v>
      </c>
      <c r="C357" s="40">
        <v>108.411542991755</v>
      </c>
      <c r="D357" s="37" t="s">
        <v>275</v>
      </c>
      <c r="E357" s="37" t="s">
        <v>273</v>
      </c>
      <c r="F357" s="37" t="s">
        <v>276</v>
      </c>
      <c r="G357" s="41">
        <f t="shared" si="14"/>
        <v>113.832120141343</v>
      </c>
    </row>
    <row r="358" customHeight="1" spans="1:7">
      <c r="A358" s="37" t="s">
        <v>264</v>
      </c>
      <c r="B358" s="37" t="s">
        <v>302</v>
      </c>
      <c r="C358" s="40">
        <v>108.411542991755</v>
      </c>
      <c r="D358" s="37" t="s">
        <v>12</v>
      </c>
      <c r="E358" s="37" t="s">
        <v>208</v>
      </c>
      <c r="F358" s="37" t="s">
        <v>209</v>
      </c>
      <c r="G358" s="41">
        <f>C358/4*1.05</f>
        <v>28.4580300353357</v>
      </c>
    </row>
    <row r="359" customHeight="1" spans="1:7">
      <c r="A359" s="37" t="s">
        <v>264</v>
      </c>
      <c r="B359" s="37" t="s">
        <v>303</v>
      </c>
      <c r="C359" s="40">
        <v>751.795245940221</v>
      </c>
      <c r="D359" s="37" t="s">
        <v>23</v>
      </c>
      <c r="E359" s="37" t="s">
        <v>24</v>
      </c>
      <c r="F359" s="37" t="s">
        <v>25</v>
      </c>
      <c r="G359" s="41">
        <f>C359*1.05</f>
        <v>789.385008237232</v>
      </c>
    </row>
    <row r="360" customHeight="1" spans="1:7">
      <c r="A360" s="37" t="s">
        <v>264</v>
      </c>
      <c r="B360" s="37" t="s">
        <v>303</v>
      </c>
      <c r="C360" s="40">
        <v>751.795245940221</v>
      </c>
      <c r="D360" s="37" t="s">
        <v>69</v>
      </c>
      <c r="E360" s="37" t="s">
        <v>70</v>
      </c>
      <c r="F360" s="37" t="s">
        <v>71</v>
      </c>
      <c r="G360" s="41">
        <f>C360*2*1.05</f>
        <v>1578.77001647446</v>
      </c>
    </row>
    <row r="361" customHeight="1" spans="1:7">
      <c r="A361" s="37" t="s">
        <v>264</v>
      </c>
      <c r="B361" s="37" t="s">
        <v>303</v>
      </c>
      <c r="C361" s="40">
        <v>751.795245940221</v>
      </c>
      <c r="D361" s="37" t="s">
        <v>26</v>
      </c>
      <c r="E361" s="37" t="s">
        <v>27</v>
      </c>
      <c r="F361" s="37" t="s">
        <v>28</v>
      </c>
      <c r="G361" s="41">
        <f>C361*1.05</f>
        <v>789.385008237232</v>
      </c>
    </row>
    <row r="362" customHeight="1" spans="1:7">
      <c r="A362" s="37" t="s">
        <v>264</v>
      </c>
      <c r="B362" s="37" t="s">
        <v>303</v>
      </c>
      <c r="C362" s="40">
        <v>751.795245940221</v>
      </c>
      <c r="D362" s="37" t="s">
        <v>63</v>
      </c>
      <c r="E362" s="37" t="s">
        <v>168</v>
      </c>
      <c r="F362" s="37" t="s">
        <v>169</v>
      </c>
      <c r="G362" s="41">
        <f>C362*1.05</f>
        <v>789.385008237232</v>
      </c>
    </row>
    <row r="363" customHeight="1" spans="1:7">
      <c r="A363" s="37" t="s">
        <v>264</v>
      </c>
      <c r="B363" s="37" t="s">
        <v>303</v>
      </c>
      <c r="C363" s="40">
        <v>751.795245940221</v>
      </c>
      <c r="D363" s="37" t="s">
        <v>304</v>
      </c>
      <c r="E363" s="37" t="s">
        <v>305</v>
      </c>
      <c r="F363" s="37" t="s">
        <v>306</v>
      </c>
      <c r="G363" s="41">
        <f>C363*1.05</f>
        <v>789.385008237232</v>
      </c>
    </row>
    <row r="364" customHeight="1" spans="1:7">
      <c r="A364" s="37" t="s">
        <v>264</v>
      </c>
      <c r="B364" s="37" t="s">
        <v>303</v>
      </c>
      <c r="C364" s="40">
        <v>751.795245940221</v>
      </c>
      <c r="D364" s="37" t="s">
        <v>307</v>
      </c>
      <c r="E364" s="37" t="s">
        <v>308</v>
      </c>
      <c r="F364" s="37" t="s">
        <v>309</v>
      </c>
      <c r="G364" s="41">
        <f>C364*1.05</f>
        <v>789.385008237232</v>
      </c>
    </row>
    <row r="365" customHeight="1" spans="1:7">
      <c r="A365" s="37" t="s">
        <v>264</v>
      </c>
      <c r="B365" s="37" t="s">
        <v>303</v>
      </c>
      <c r="C365" s="40">
        <v>751.795245940221</v>
      </c>
      <c r="D365" s="37" t="s">
        <v>12</v>
      </c>
      <c r="E365" s="37" t="s">
        <v>38</v>
      </c>
      <c r="F365" s="37" t="s">
        <v>39</v>
      </c>
      <c r="G365" s="41">
        <f>C365/8*1.05</f>
        <v>98.673126029654</v>
      </c>
    </row>
    <row r="366" customHeight="1" spans="1:7">
      <c r="A366" s="37" t="s">
        <v>264</v>
      </c>
      <c r="B366" s="37" t="s">
        <v>303</v>
      </c>
      <c r="C366" s="40">
        <v>751.795245940221</v>
      </c>
      <c r="D366" s="37" t="s">
        <v>310</v>
      </c>
      <c r="E366" s="37" t="s">
        <v>311</v>
      </c>
      <c r="F366" s="37" t="s">
        <v>312</v>
      </c>
      <c r="G366" s="41">
        <f t="shared" ref="G366:G372" si="15">C366*1.05</f>
        <v>789.385008237232</v>
      </c>
    </row>
    <row r="367" customHeight="1" spans="1:7">
      <c r="A367" s="37" t="s">
        <v>264</v>
      </c>
      <c r="B367" s="37" t="s">
        <v>313</v>
      </c>
      <c r="C367" s="40">
        <v>1388.62432273263</v>
      </c>
      <c r="D367" s="37" t="s">
        <v>23</v>
      </c>
      <c r="E367" s="37" t="s">
        <v>24</v>
      </c>
      <c r="F367" s="37" t="s">
        <v>25</v>
      </c>
      <c r="G367" s="41">
        <f t="shared" si="15"/>
        <v>1458.05553886926</v>
      </c>
    </row>
    <row r="368" customHeight="1" spans="1:7">
      <c r="A368" s="37" t="s">
        <v>264</v>
      </c>
      <c r="B368" s="37" t="s">
        <v>313</v>
      </c>
      <c r="C368" s="40">
        <v>1388.62432273263</v>
      </c>
      <c r="D368" s="37" t="s">
        <v>69</v>
      </c>
      <c r="E368" s="37" t="s">
        <v>70</v>
      </c>
      <c r="F368" s="37" t="s">
        <v>71</v>
      </c>
      <c r="G368" s="41">
        <f t="shared" si="15"/>
        <v>1458.05553886926</v>
      </c>
    </row>
    <row r="369" customHeight="1" spans="1:7">
      <c r="A369" s="37" t="s">
        <v>264</v>
      </c>
      <c r="B369" s="37" t="s">
        <v>313</v>
      </c>
      <c r="C369" s="40">
        <v>1388.62432273263</v>
      </c>
      <c r="D369" s="37" t="s">
        <v>26</v>
      </c>
      <c r="E369" s="37" t="s">
        <v>27</v>
      </c>
      <c r="F369" s="37" t="s">
        <v>28</v>
      </c>
      <c r="G369" s="41">
        <f t="shared" si="15"/>
        <v>1458.05553886926</v>
      </c>
    </row>
    <row r="370" customHeight="1" spans="1:7">
      <c r="A370" s="37" t="s">
        <v>264</v>
      </c>
      <c r="B370" s="37" t="s">
        <v>313</v>
      </c>
      <c r="C370" s="40">
        <v>1388.62432273263</v>
      </c>
      <c r="D370" s="37" t="s">
        <v>63</v>
      </c>
      <c r="E370" s="37" t="s">
        <v>168</v>
      </c>
      <c r="F370" s="37" t="s">
        <v>169</v>
      </c>
      <c r="G370" s="41">
        <f t="shared" si="15"/>
        <v>1458.05553886926</v>
      </c>
    </row>
    <row r="371" customHeight="1" spans="1:7">
      <c r="A371" s="37" t="s">
        <v>264</v>
      </c>
      <c r="B371" s="37" t="s">
        <v>313</v>
      </c>
      <c r="C371" s="40">
        <v>1388.62432273263</v>
      </c>
      <c r="D371" s="37" t="s">
        <v>304</v>
      </c>
      <c r="E371" s="37" t="s">
        <v>305</v>
      </c>
      <c r="F371" s="37" t="s">
        <v>306</v>
      </c>
      <c r="G371" s="41">
        <f t="shared" si="15"/>
        <v>1458.05553886926</v>
      </c>
    </row>
    <row r="372" customHeight="1" spans="1:7">
      <c r="A372" s="37" t="s">
        <v>264</v>
      </c>
      <c r="B372" s="37" t="s">
        <v>313</v>
      </c>
      <c r="C372" s="40">
        <v>1388.62432273263</v>
      </c>
      <c r="D372" s="37" t="s">
        <v>307</v>
      </c>
      <c r="E372" s="37" t="s">
        <v>308</v>
      </c>
      <c r="F372" s="37" t="s">
        <v>309</v>
      </c>
      <c r="G372" s="41">
        <f t="shared" si="15"/>
        <v>1458.05553886926</v>
      </c>
    </row>
    <row r="373" customHeight="1" spans="1:7">
      <c r="A373" s="37" t="s">
        <v>264</v>
      </c>
      <c r="B373" s="37" t="s">
        <v>313</v>
      </c>
      <c r="C373" s="40">
        <v>1388.62432273263</v>
      </c>
      <c r="D373" s="37" t="s">
        <v>12</v>
      </c>
      <c r="E373" s="37" t="s">
        <v>13</v>
      </c>
      <c r="F373" s="37" t="s">
        <v>14</v>
      </c>
      <c r="G373" s="41">
        <f>C373/24*1.05</f>
        <v>60.7523141195526</v>
      </c>
    </row>
    <row r="374" customHeight="1" spans="1:7">
      <c r="A374" s="37" t="s">
        <v>264</v>
      </c>
      <c r="B374" s="37" t="s">
        <v>313</v>
      </c>
      <c r="C374" s="40">
        <v>1388.62432273263</v>
      </c>
      <c r="D374" s="37" t="s">
        <v>314</v>
      </c>
      <c r="E374" s="37" t="s">
        <v>315</v>
      </c>
      <c r="F374" s="37" t="s">
        <v>316</v>
      </c>
      <c r="G374" s="41">
        <f t="shared" ref="G374:G380" si="16">C374*1.05</f>
        <v>1458.05553886926</v>
      </c>
    </row>
    <row r="375" customHeight="1" spans="1:7">
      <c r="A375" s="37" t="s">
        <v>264</v>
      </c>
      <c r="B375" s="37" t="s">
        <v>317</v>
      </c>
      <c r="C375" s="40">
        <v>73.4496873894066</v>
      </c>
      <c r="D375" s="37" t="s">
        <v>269</v>
      </c>
      <c r="E375" s="37" t="s">
        <v>297</v>
      </c>
      <c r="F375" s="37" t="s">
        <v>298</v>
      </c>
      <c r="G375" s="41">
        <f t="shared" si="16"/>
        <v>77.1221717588769</v>
      </c>
    </row>
    <row r="376" customHeight="1" spans="1:7">
      <c r="A376" s="37" t="s">
        <v>264</v>
      </c>
      <c r="B376" s="37" t="s">
        <v>317</v>
      </c>
      <c r="C376" s="40">
        <v>73.4496873894066</v>
      </c>
      <c r="D376" s="37" t="s">
        <v>23</v>
      </c>
      <c r="E376" s="37" t="s">
        <v>24</v>
      </c>
      <c r="F376" s="37" t="s">
        <v>25</v>
      </c>
      <c r="G376" s="41">
        <f t="shared" si="16"/>
        <v>77.1221717588769</v>
      </c>
    </row>
    <row r="377" customHeight="1" spans="1:7">
      <c r="A377" s="37" t="s">
        <v>264</v>
      </c>
      <c r="B377" s="37" t="s">
        <v>317</v>
      </c>
      <c r="C377" s="40">
        <v>73.4496873894066</v>
      </c>
      <c r="D377" s="37" t="s">
        <v>69</v>
      </c>
      <c r="E377" s="37" t="s">
        <v>70</v>
      </c>
      <c r="F377" s="37" t="s">
        <v>71</v>
      </c>
      <c r="G377" s="41">
        <f t="shared" si="16"/>
        <v>77.1221717588769</v>
      </c>
    </row>
    <row r="378" customHeight="1" spans="1:7">
      <c r="A378" s="37" t="s">
        <v>264</v>
      </c>
      <c r="B378" s="37" t="s">
        <v>317</v>
      </c>
      <c r="C378" s="40">
        <v>73.4496873894066</v>
      </c>
      <c r="D378" s="37" t="s">
        <v>26</v>
      </c>
      <c r="E378" s="37" t="s">
        <v>27</v>
      </c>
      <c r="F378" s="37" t="s">
        <v>28</v>
      </c>
      <c r="G378" s="41">
        <f t="shared" si="16"/>
        <v>77.1221717588769</v>
      </c>
    </row>
    <row r="379" customHeight="1" spans="1:7">
      <c r="A379" s="37" t="s">
        <v>264</v>
      </c>
      <c r="B379" s="37" t="s">
        <v>317</v>
      </c>
      <c r="C379" s="40">
        <v>73.4496873894066</v>
      </c>
      <c r="D379" s="37" t="s">
        <v>299</v>
      </c>
      <c r="E379" s="37" t="s">
        <v>300</v>
      </c>
      <c r="F379" s="37" t="s">
        <v>301</v>
      </c>
      <c r="G379" s="41">
        <f t="shared" si="16"/>
        <v>77.1221717588769</v>
      </c>
    </row>
    <row r="380" customHeight="1" spans="1:7">
      <c r="A380" s="37" t="s">
        <v>264</v>
      </c>
      <c r="B380" s="37" t="s">
        <v>317</v>
      </c>
      <c r="C380" s="40">
        <v>73.4496873894066</v>
      </c>
      <c r="D380" s="37" t="s">
        <v>63</v>
      </c>
      <c r="E380" s="37" t="s">
        <v>64</v>
      </c>
      <c r="F380" s="37" t="s">
        <v>65</v>
      </c>
      <c r="G380" s="41">
        <f t="shared" si="16"/>
        <v>77.1221717588769</v>
      </c>
    </row>
    <row r="381" customHeight="1" spans="1:7">
      <c r="A381" s="37" t="s">
        <v>264</v>
      </c>
      <c r="B381" s="37" t="s">
        <v>317</v>
      </c>
      <c r="C381" s="40">
        <v>73.4496873894066</v>
      </c>
      <c r="D381" s="37" t="s">
        <v>275</v>
      </c>
      <c r="E381" s="37" t="s">
        <v>273</v>
      </c>
      <c r="F381" s="37" t="s">
        <v>276</v>
      </c>
      <c r="G381" s="41">
        <f t="shared" ref="G381:G382" si="17">C381*1.05</f>
        <v>77.1221717588769</v>
      </c>
    </row>
    <row r="382" customHeight="1" spans="1:7">
      <c r="A382" s="37" t="s">
        <v>264</v>
      </c>
      <c r="B382" s="37" t="s">
        <v>317</v>
      </c>
      <c r="C382" s="40">
        <v>73.4496873894066</v>
      </c>
      <c r="D382" s="37" t="s">
        <v>318</v>
      </c>
      <c r="E382" s="37" t="s">
        <v>319</v>
      </c>
      <c r="F382" s="37" t="s">
        <v>320</v>
      </c>
      <c r="G382" s="41">
        <f t="shared" si="17"/>
        <v>77.1221717588769</v>
      </c>
    </row>
    <row r="383" customHeight="1" spans="1:7">
      <c r="A383" s="37" t="s">
        <v>264</v>
      </c>
      <c r="B383" s="37" t="s">
        <v>317</v>
      </c>
      <c r="C383" s="40">
        <v>73.4496873894066</v>
      </c>
      <c r="D383" s="37" t="s">
        <v>12</v>
      </c>
      <c r="E383" s="37" t="s">
        <v>208</v>
      </c>
      <c r="F383" s="37" t="s">
        <v>209</v>
      </c>
      <c r="G383" s="41">
        <f>C383/4*1.05</f>
        <v>19.2805429397192</v>
      </c>
    </row>
    <row r="384" customHeight="1" spans="1:7">
      <c r="A384" s="37" t="s">
        <v>321</v>
      </c>
      <c r="B384" s="37" t="s">
        <v>322</v>
      </c>
      <c r="C384" s="40">
        <v>8161.8611169321</v>
      </c>
      <c r="D384" s="37" t="s">
        <v>323</v>
      </c>
      <c r="E384" s="37" t="s">
        <v>322</v>
      </c>
      <c r="F384" s="37" t="s">
        <v>324</v>
      </c>
      <c r="G384" s="41">
        <f>C384*1.05</f>
        <v>8569.95417277871</v>
      </c>
    </row>
    <row r="385" customHeight="1" spans="1:7">
      <c r="A385" s="37" t="s">
        <v>321</v>
      </c>
      <c r="B385" s="37" t="s">
        <v>322</v>
      </c>
      <c r="C385" s="40">
        <v>8161.8611169321</v>
      </c>
      <c r="D385" s="37" t="s">
        <v>23</v>
      </c>
      <c r="E385" s="37" t="s">
        <v>24</v>
      </c>
      <c r="F385" s="37" t="s">
        <v>25</v>
      </c>
      <c r="G385" s="41">
        <f>C385*1.05</f>
        <v>8569.95417277871</v>
      </c>
    </row>
    <row r="386" customHeight="1" spans="1:7">
      <c r="A386" s="37" t="s">
        <v>321</v>
      </c>
      <c r="B386" s="37" t="s">
        <v>322</v>
      </c>
      <c r="C386" s="40">
        <v>8161.8611169321</v>
      </c>
      <c r="D386" s="37" t="s">
        <v>26</v>
      </c>
      <c r="E386" s="37" t="s">
        <v>27</v>
      </c>
      <c r="F386" s="37" t="s">
        <v>28</v>
      </c>
      <c r="G386" s="41">
        <f>C386*1.05</f>
        <v>8569.95417277871</v>
      </c>
    </row>
    <row r="387" customHeight="1" spans="1:7">
      <c r="A387" s="37" t="s">
        <v>321</v>
      </c>
      <c r="B387" s="37" t="s">
        <v>322</v>
      </c>
      <c r="C387" s="40">
        <v>8161.8611169321</v>
      </c>
      <c r="D387" s="37" t="s">
        <v>63</v>
      </c>
      <c r="E387" s="37" t="s">
        <v>325</v>
      </c>
      <c r="F387" s="37" t="s">
        <v>326</v>
      </c>
      <c r="G387" s="41">
        <f>C387*1.05</f>
        <v>8569.95417277871</v>
      </c>
    </row>
    <row r="388" customHeight="1" spans="1:7">
      <c r="A388" s="37" t="s">
        <v>321</v>
      </c>
      <c r="B388" s="37" t="s">
        <v>322</v>
      </c>
      <c r="C388" s="40">
        <v>8161.8611169321</v>
      </c>
      <c r="D388" s="37" t="s">
        <v>12</v>
      </c>
      <c r="E388" s="37" t="s">
        <v>13</v>
      </c>
      <c r="F388" s="37" t="s">
        <v>14</v>
      </c>
      <c r="G388" s="41">
        <f>C388/56*1.05</f>
        <v>153.034895942477</v>
      </c>
    </row>
    <row r="389" customHeight="1" spans="1:7">
      <c r="A389" s="37" t="s">
        <v>321</v>
      </c>
      <c r="B389" s="37" t="s">
        <v>8</v>
      </c>
      <c r="C389" s="40">
        <v>197.608917130554</v>
      </c>
      <c r="D389" s="37" t="s">
        <v>9</v>
      </c>
      <c r="E389" s="37" t="s">
        <v>47</v>
      </c>
      <c r="F389" s="37" t="s">
        <v>48</v>
      </c>
      <c r="G389" s="41">
        <f>C389*1.05</f>
        <v>207.489362987082</v>
      </c>
    </row>
    <row r="390" customHeight="1" spans="1:7">
      <c r="A390" s="37" t="s">
        <v>321</v>
      </c>
      <c r="B390" s="37" t="s">
        <v>8</v>
      </c>
      <c r="C390" s="40">
        <v>197.608917130554</v>
      </c>
      <c r="D390" s="37" t="s">
        <v>12</v>
      </c>
      <c r="E390" s="37" t="s">
        <v>29</v>
      </c>
      <c r="F390" s="37" t="s">
        <v>30</v>
      </c>
      <c r="G390" s="41">
        <f>C390/10*1.05</f>
        <v>20.7489362987082</v>
      </c>
    </row>
    <row r="391" customHeight="1" spans="1:7">
      <c r="A391" s="37" t="s">
        <v>327</v>
      </c>
      <c r="B391" s="37" t="s">
        <v>8</v>
      </c>
      <c r="C391" s="40">
        <v>171.002429543246</v>
      </c>
      <c r="D391" s="37" t="s">
        <v>9</v>
      </c>
      <c r="E391" s="37" t="s">
        <v>50</v>
      </c>
      <c r="F391" s="37" t="s">
        <v>51</v>
      </c>
      <c r="G391" s="41">
        <f>C391*1.05</f>
        <v>179.552551020408</v>
      </c>
    </row>
    <row r="392" customHeight="1" spans="1:7">
      <c r="A392" s="37" t="s">
        <v>327</v>
      </c>
      <c r="B392" s="37" t="s">
        <v>8</v>
      </c>
      <c r="C392" s="40">
        <v>171.002429543246</v>
      </c>
      <c r="D392" s="37" t="s">
        <v>12</v>
      </c>
      <c r="E392" s="37" t="s">
        <v>208</v>
      </c>
      <c r="F392" s="37" t="s">
        <v>209</v>
      </c>
      <c r="G392" s="41">
        <f>C392/15*1.05</f>
        <v>11.9701700680272</v>
      </c>
    </row>
    <row r="393" customHeight="1" spans="1:7">
      <c r="A393" s="37" t="s">
        <v>328</v>
      </c>
      <c r="B393" s="37" t="s">
        <v>8</v>
      </c>
      <c r="C393" s="40">
        <v>171.002429543246</v>
      </c>
      <c r="D393" s="37" t="s">
        <v>9</v>
      </c>
      <c r="E393" s="37" t="s">
        <v>50</v>
      </c>
      <c r="F393" s="37" t="s">
        <v>51</v>
      </c>
      <c r="G393" s="41">
        <f>C393*1.05</f>
        <v>179.552551020408</v>
      </c>
    </row>
    <row r="394" customHeight="1" spans="1:7">
      <c r="A394" s="37" t="s">
        <v>328</v>
      </c>
      <c r="B394" s="37" t="s">
        <v>8</v>
      </c>
      <c r="C394" s="40">
        <v>171.002429543246</v>
      </c>
      <c r="D394" s="37" t="s">
        <v>12</v>
      </c>
      <c r="E394" s="37" t="s">
        <v>13</v>
      </c>
      <c r="F394" s="37" t="s">
        <v>14</v>
      </c>
      <c r="G394" s="41">
        <f>C394/15*1.05</f>
        <v>11.9701700680272</v>
      </c>
    </row>
    <row r="395" customHeight="1" spans="1:7">
      <c r="A395" s="37" t="s">
        <v>329</v>
      </c>
      <c r="B395" s="37" t="s">
        <v>193</v>
      </c>
      <c r="C395" s="40">
        <v>654404.970713219</v>
      </c>
      <c r="D395" s="37" t="s">
        <v>9</v>
      </c>
      <c r="E395" s="37" t="s">
        <v>151</v>
      </c>
      <c r="F395" s="37" t="s">
        <v>152</v>
      </c>
      <c r="G395" s="41">
        <f>C395*1.05</f>
        <v>687125.21924888</v>
      </c>
    </row>
    <row r="396" customHeight="1" spans="1:7">
      <c r="A396" s="37" t="s">
        <v>329</v>
      </c>
      <c r="B396" s="37" t="s">
        <v>193</v>
      </c>
      <c r="C396" s="40">
        <v>654404.970713219</v>
      </c>
      <c r="D396" s="37" t="s">
        <v>12</v>
      </c>
      <c r="E396" s="37" t="s">
        <v>208</v>
      </c>
      <c r="F396" s="37" t="s">
        <v>209</v>
      </c>
      <c r="G396" s="41">
        <f>C396/15*1.05</f>
        <v>45808.3479499253</v>
      </c>
    </row>
    <row r="397" customHeight="1" spans="1:7">
      <c r="A397" s="37" t="s">
        <v>330</v>
      </c>
      <c r="B397" s="37" t="s">
        <v>331</v>
      </c>
      <c r="C397" s="40">
        <v>11179.8743093923</v>
      </c>
      <c r="D397" s="37" t="s">
        <v>332</v>
      </c>
      <c r="E397" s="37" t="s">
        <v>331</v>
      </c>
      <c r="F397" s="37" t="s">
        <v>333</v>
      </c>
      <c r="G397" s="41">
        <f>C397*1.05</f>
        <v>11738.8680248619</v>
      </c>
    </row>
    <row r="398" customHeight="1" spans="1:7">
      <c r="A398" s="37" t="s">
        <v>330</v>
      </c>
      <c r="B398" s="37" t="s">
        <v>331</v>
      </c>
      <c r="C398" s="40">
        <v>11179.8743093923</v>
      </c>
      <c r="D398" s="37" t="s">
        <v>23</v>
      </c>
      <c r="E398" s="37" t="s">
        <v>24</v>
      </c>
      <c r="F398" s="37" t="s">
        <v>25</v>
      </c>
      <c r="G398" s="41">
        <f>C398*1.05</f>
        <v>11738.8680248619</v>
      </c>
    </row>
    <row r="399" customHeight="1" spans="1:7">
      <c r="A399" s="37" t="s">
        <v>330</v>
      </c>
      <c r="B399" s="37" t="s">
        <v>331</v>
      </c>
      <c r="C399" s="40">
        <v>11179.8743093923</v>
      </c>
      <c r="D399" s="37" t="s">
        <v>26</v>
      </c>
      <c r="E399" s="37" t="s">
        <v>27</v>
      </c>
      <c r="F399" s="37" t="s">
        <v>28</v>
      </c>
      <c r="G399" s="41">
        <f>C399*1.05</f>
        <v>11738.8680248619</v>
      </c>
    </row>
    <row r="400" customHeight="1" spans="1:7">
      <c r="A400" s="37" t="s">
        <v>330</v>
      </c>
      <c r="B400" s="37" t="s">
        <v>331</v>
      </c>
      <c r="C400" s="40">
        <v>11179.8743093923</v>
      </c>
      <c r="D400" s="37" t="s">
        <v>63</v>
      </c>
      <c r="E400" s="37" t="s">
        <v>163</v>
      </c>
      <c r="F400" s="37" t="s">
        <v>164</v>
      </c>
      <c r="G400" s="41">
        <f>C400*1.05</f>
        <v>11738.8680248619</v>
      </c>
    </row>
    <row r="401" customHeight="1" spans="1:7">
      <c r="A401" s="37" t="s">
        <v>330</v>
      </c>
      <c r="B401" s="37" t="s">
        <v>331</v>
      </c>
      <c r="C401" s="40">
        <v>11179.8743093923</v>
      </c>
      <c r="D401" s="37" t="s">
        <v>12</v>
      </c>
      <c r="E401" s="37" t="s">
        <v>13</v>
      </c>
      <c r="F401" s="37" t="s">
        <v>14</v>
      </c>
      <c r="G401" s="41">
        <f>C401/150*1.05</f>
        <v>78.2591201657461</v>
      </c>
    </row>
    <row r="402" customHeight="1" spans="1:7">
      <c r="A402" s="37" t="s">
        <v>330</v>
      </c>
      <c r="B402" s="37" t="s">
        <v>202</v>
      </c>
      <c r="C402" s="40">
        <v>625.811953659821</v>
      </c>
      <c r="D402" s="37" t="s">
        <v>334</v>
      </c>
      <c r="E402" s="37" t="s">
        <v>202</v>
      </c>
      <c r="F402" s="37" t="s">
        <v>335</v>
      </c>
      <c r="G402" s="41">
        <f>C402*1.05</f>
        <v>657.102551342812</v>
      </c>
    </row>
    <row r="403" customHeight="1" spans="1:7">
      <c r="A403" s="37" t="s">
        <v>330</v>
      </c>
      <c r="B403" s="37" t="s">
        <v>202</v>
      </c>
      <c r="C403" s="40">
        <v>625.811953659821</v>
      </c>
      <c r="D403" s="37" t="s">
        <v>23</v>
      </c>
      <c r="E403" s="37" t="s">
        <v>24</v>
      </c>
      <c r="F403" s="37" t="s">
        <v>25</v>
      </c>
      <c r="G403" s="41">
        <f>C403*1.05</f>
        <v>657.102551342812</v>
      </c>
    </row>
    <row r="404" customHeight="1" spans="1:7">
      <c r="A404" s="37" t="s">
        <v>330</v>
      </c>
      <c r="B404" s="37" t="s">
        <v>202</v>
      </c>
      <c r="C404" s="40">
        <v>625.811953659821</v>
      </c>
      <c r="D404" s="37" t="s">
        <v>69</v>
      </c>
      <c r="E404" s="37" t="s">
        <v>70</v>
      </c>
      <c r="F404" s="37" t="s">
        <v>71</v>
      </c>
      <c r="G404" s="41">
        <f>C404*1.05</f>
        <v>657.102551342812</v>
      </c>
    </row>
    <row r="405" customHeight="1" spans="1:7">
      <c r="A405" s="37" t="s">
        <v>330</v>
      </c>
      <c r="B405" s="37" t="s">
        <v>202</v>
      </c>
      <c r="C405" s="40">
        <v>625.811953659821</v>
      </c>
      <c r="D405" s="37" t="s">
        <v>72</v>
      </c>
      <c r="E405" s="37" t="s">
        <v>336</v>
      </c>
      <c r="F405" s="37" t="s">
        <v>337</v>
      </c>
      <c r="G405" s="41">
        <f>C405*1.05</f>
        <v>657.102551342812</v>
      </c>
    </row>
    <row r="406" customHeight="1" spans="1:7">
      <c r="A406" s="37" t="s">
        <v>330</v>
      </c>
      <c r="B406" s="37" t="s">
        <v>202</v>
      </c>
      <c r="C406" s="40">
        <v>625.811953659821</v>
      </c>
      <c r="D406" s="37" t="s">
        <v>12</v>
      </c>
      <c r="E406" s="37" t="s">
        <v>29</v>
      </c>
      <c r="F406" s="37" t="s">
        <v>30</v>
      </c>
      <c r="G406" s="41">
        <f>C406/56*1.05</f>
        <v>11.7339741311216</v>
      </c>
    </row>
    <row r="407" customHeight="1" spans="1:7">
      <c r="A407" s="37" t="s">
        <v>338</v>
      </c>
      <c r="B407" s="37" t="s">
        <v>8</v>
      </c>
      <c r="C407" s="40">
        <v>502.037914691943</v>
      </c>
      <c r="D407" s="37" t="s">
        <v>9</v>
      </c>
      <c r="E407" s="37" t="s">
        <v>50</v>
      </c>
      <c r="F407" s="37" t="s">
        <v>51</v>
      </c>
      <c r="G407" s="41">
        <f>C407*1.05</f>
        <v>527.13981042654</v>
      </c>
    </row>
    <row r="408" customHeight="1" spans="1:7">
      <c r="A408" s="37" t="s">
        <v>338</v>
      </c>
      <c r="B408" s="37" t="s">
        <v>8</v>
      </c>
      <c r="C408" s="40">
        <v>502.037914691943</v>
      </c>
      <c r="D408" s="37" t="s">
        <v>12</v>
      </c>
      <c r="E408" s="37" t="s">
        <v>29</v>
      </c>
      <c r="F408" s="37" t="s">
        <v>30</v>
      </c>
      <c r="G408" s="41">
        <f>C408/15*1.05</f>
        <v>35.142654028436</v>
      </c>
    </row>
    <row r="409" customHeight="1" spans="1:7">
      <c r="A409" s="37" t="s">
        <v>339</v>
      </c>
      <c r="B409" s="37" t="s">
        <v>8</v>
      </c>
      <c r="C409" s="40">
        <v>104.728879130071</v>
      </c>
      <c r="D409" s="37" t="s">
        <v>9</v>
      </c>
      <c r="E409" s="37" t="s">
        <v>50</v>
      </c>
      <c r="F409" s="37" t="s">
        <v>51</v>
      </c>
      <c r="G409" s="41">
        <f>C409*1.05</f>
        <v>109.965323086575</v>
      </c>
    </row>
    <row r="410" customHeight="1" spans="1:7">
      <c r="A410" s="37" t="s">
        <v>339</v>
      </c>
      <c r="B410" s="37" t="s">
        <v>8</v>
      </c>
      <c r="C410" s="40">
        <v>104.728879130071</v>
      </c>
      <c r="D410" s="37" t="s">
        <v>12</v>
      </c>
      <c r="E410" s="37" t="s">
        <v>13</v>
      </c>
      <c r="F410" s="37" t="s">
        <v>14</v>
      </c>
      <c r="G410" s="41">
        <f>C410/15*1.05</f>
        <v>7.33102153910497</v>
      </c>
    </row>
    <row r="411" customHeight="1" spans="1:7">
      <c r="A411" s="37" t="s">
        <v>340</v>
      </c>
      <c r="B411" s="37" t="s">
        <v>8</v>
      </c>
      <c r="C411" s="40">
        <v>104.728879130071</v>
      </c>
      <c r="D411" s="37" t="s">
        <v>9</v>
      </c>
      <c r="E411" s="37" t="s">
        <v>47</v>
      </c>
      <c r="F411" s="37" t="s">
        <v>11</v>
      </c>
      <c r="G411" s="41">
        <f>C411*1.05</f>
        <v>109.965323086575</v>
      </c>
    </row>
    <row r="412" customHeight="1" spans="1:7">
      <c r="A412" s="37" t="s">
        <v>340</v>
      </c>
      <c r="B412" s="37" t="s">
        <v>8</v>
      </c>
      <c r="C412" s="40">
        <v>104.728879130071</v>
      </c>
      <c r="D412" s="37" t="s">
        <v>12</v>
      </c>
      <c r="E412" s="37" t="s">
        <v>29</v>
      </c>
      <c r="F412" s="37" t="s">
        <v>30</v>
      </c>
      <c r="G412" s="41">
        <f>C412/6*1.05</f>
        <v>18.3275538477624</v>
      </c>
    </row>
    <row r="413" customHeight="1" spans="1:7">
      <c r="A413" s="37" t="s">
        <v>341</v>
      </c>
      <c r="B413" s="37" t="s">
        <v>8</v>
      </c>
      <c r="C413" s="40">
        <v>1358.25527230591</v>
      </c>
      <c r="D413" s="37" t="s">
        <v>9</v>
      </c>
      <c r="E413" s="37" t="s">
        <v>50</v>
      </c>
      <c r="F413" s="37" t="s">
        <v>51</v>
      </c>
      <c r="G413" s="41">
        <f>C413*1.05</f>
        <v>1426.16803592121</v>
      </c>
    </row>
    <row r="414" customHeight="1" spans="1:7">
      <c r="A414" s="37" t="s">
        <v>341</v>
      </c>
      <c r="B414" s="37" t="s">
        <v>8</v>
      </c>
      <c r="C414" s="40">
        <v>1358.25527230591</v>
      </c>
      <c r="D414" s="37" t="s">
        <v>12</v>
      </c>
      <c r="E414" s="37" t="s">
        <v>13</v>
      </c>
      <c r="F414" s="37" t="s">
        <v>14</v>
      </c>
      <c r="G414" s="41">
        <f>C414/15*1.05</f>
        <v>95.0778690614137</v>
      </c>
    </row>
    <row r="415" customHeight="1" spans="1:7">
      <c r="A415" s="37" t="s">
        <v>342</v>
      </c>
      <c r="B415" s="37" t="s">
        <v>8</v>
      </c>
      <c r="C415" s="40">
        <v>362.400195907706</v>
      </c>
      <c r="D415" s="37" t="s">
        <v>9</v>
      </c>
      <c r="E415" s="37" t="s">
        <v>50</v>
      </c>
      <c r="F415" s="37" t="s">
        <v>51</v>
      </c>
      <c r="G415" s="41">
        <f>C415*1.05</f>
        <v>380.520205703091</v>
      </c>
    </row>
    <row r="416" customHeight="1" spans="1:7">
      <c r="A416" s="37" t="s">
        <v>342</v>
      </c>
      <c r="B416" s="37" t="s">
        <v>8</v>
      </c>
      <c r="C416" s="40">
        <v>362.400195907706</v>
      </c>
      <c r="D416" s="37" t="s">
        <v>12</v>
      </c>
      <c r="E416" s="37" t="s">
        <v>13</v>
      </c>
      <c r="F416" s="37" t="s">
        <v>14</v>
      </c>
      <c r="G416" s="41">
        <f>C416/12*1.05</f>
        <v>31.7100171419243</v>
      </c>
    </row>
    <row r="417" customHeight="1" spans="1:7">
      <c r="A417" s="37" t="s">
        <v>343</v>
      </c>
      <c r="B417" s="37" t="s">
        <v>8</v>
      </c>
      <c r="C417" s="40">
        <v>164.10350246969</v>
      </c>
      <c r="D417" s="37" t="s">
        <v>9</v>
      </c>
      <c r="E417" s="37" t="s">
        <v>50</v>
      </c>
      <c r="F417" s="37" t="s">
        <v>51</v>
      </c>
      <c r="G417" s="41">
        <f>C417*1.05</f>
        <v>172.308677593175</v>
      </c>
    </row>
    <row r="418" customHeight="1" spans="1:7">
      <c r="A418" s="37" t="s">
        <v>343</v>
      </c>
      <c r="B418" s="37" t="s">
        <v>8</v>
      </c>
      <c r="C418" s="40">
        <v>164.10350246969</v>
      </c>
      <c r="D418" s="37" t="s">
        <v>12</v>
      </c>
      <c r="E418" s="37" t="s">
        <v>13</v>
      </c>
      <c r="F418" s="37" t="s">
        <v>14</v>
      </c>
      <c r="G418" s="41">
        <f>C418/12*1.05</f>
        <v>14.3590564660979</v>
      </c>
    </row>
    <row r="419" customHeight="1" spans="1:7">
      <c r="A419" s="37" t="s">
        <v>344</v>
      </c>
      <c r="B419" s="37" t="s">
        <v>8</v>
      </c>
      <c r="C419" s="40">
        <v>36.1491523455643</v>
      </c>
      <c r="D419" s="37" t="s">
        <v>9</v>
      </c>
      <c r="E419" s="37" t="s">
        <v>50</v>
      </c>
      <c r="F419" s="37" t="s">
        <v>51</v>
      </c>
      <c r="G419" s="41">
        <f>C419*1.05</f>
        <v>37.9566099628425</v>
      </c>
    </row>
    <row r="420" customHeight="1" spans="1:7">
      <c r="A420" s="37" t="s">
        <v>344</v>
      </c>
      <c r="B420" s="37" t="s">
        <v>8</v>
      </c>
      <c r="C420" s="40">
        <v>36.1491523455643</v>
      </c>
      <c r="D420" s="37" t="s">
        <v>12</v>
      </c>
      <c r="E420" s="37" t="s">
        <v>13</v>
      </c>
      <c r="F420" s="37" t="s">
        <v>14</v>
      </c>
      <c r="G420" s="41">
        <f>C420/15*1.05</f>
        <v>2.5304406641895</v>
      </c>
    </row>
    <row r="421" customHeight="1" spans="1:7">
      <c r="A421" s="37" t="s">
        <v>344</v>
      </c>
      <c r="B421" s="37" t="s">
        <v>193</v>
      </c>
      <c r="C421" s="40">
        <v>36.1491523455643</v>
      </c>
      <c r="D421" s="37" t="s">
        <v>82</v>
      </c>
      <c r="E421" s="37" t="s">
        <v>83</v>
      </c>
      <c r="F421" s="37" t="s">
        <v>84</v>
      </c>
      <c r="G421" s="41">
        <f>C421/30</f>
        <v>1.20497174485214</v>
      </c>
    </row>
    <row r="422" customHeight="1" spans="1:7">
      <c r="A422" s="42" t="s">
        <v>345</v>
      </c>
      <c r="B422" s="42" t="s">
        <v>8</v>
      </c>
      <c r="C422" s="40">
        <v>254.360536579601</v>
      </c>
      <c r="D422" s="37" t="s">
        <v>9</v>
      </c>
      <c r="E422" s="37" t="s">
        <v>50</v>
      </c>
      <c r="F422" s="37" t="s">
        <v>51</v>
      </c>
      <c r="G422" s="41">
        <f>C422*1.05</f>
        <v>267.078563408581</v>
      </c>
    </row>
    <row r="423" customHeight="1" spans="1:7">
      <c r="A423" s="42" t="s">
        <v>345</v>
      </c>
      <c r="B423" s="42" t="s">
        <v>8</v>
      </c>
      <c r="C423" s="40">
        <v>254.360536579601</v>
      </c>
      <c r="D423" s="37" t="s">
        <v>12</v>
      </c>
      <c r="E423" s="37" t="s">
        <v>13</v>
      </c>
      <c r="F423" s="37" t="s">
        <v>14</v>
      </c>
      <c r="G423" s="41">
        <f>C423/15*1.05</f>
        <v>17.8052375605721</v>
      </c>
    </row>
    <row r="424" customHeight="1" spans="1:7">
      <c r="A424" s="37" t="s">
        <v>346</v>
      </c>
      <c r="B424" s="37" t="s">
        <v>8</v>
      </c>
      <c r="C424" s="40">
        <v>208.54742068021</v>
      </c>
      <c r="D424" s="37" t="s">
        <v>9</v>
      </c>
      <c r="E424" s="37" t="s">
        <v>50</v>
      </c>
      <c r="F424" s="37" t="s">
        <v>51</v>
      </c>
      <c r="G424" s="41">
        <f>C424*1.05</f>
        <v>218.974791714221</v>
      </c>
    </row>
    <row r="425" customHeight="1" spans="1:7">
      <c r="A425" s="37" t="s">
        <v>346</v>
      </c>
      <c r="B425" s="37" t="s">
        <v>8</v>
      </c>
      <c r="C425" s="40">
        <v>208.54742068021</v>
      </c>
      <c r="D425" s="37" t="s">
        <v>12</v>
      </c>
      <c r="E425" s="37" t="s">
        <v>13</v>
      </c>
      <c r="F425" s="37" t="s">
        <v>14</v>
      </c>
      <c r="G425" s="41">
        <f>C425/15*1.05</f>
        <v>14.5983194476147</v>
      </c>
    </row>
    <row r="426" customHeight="1" spans="1:7">
      <c r="A426" s="37" t="s">
        <v>347</v>
      </c>
      <c r="B426" s="37" t="s">
        <v>8</v>
      </c>
      <c r="C426" s="40">
        <v>130.998892257463</v>
      </c>
      <c r="D426" s="37" t="s">
        <v>9</v>
      </c>
      <c r="E426" s="37" t="s">
        <v>151</v>
      </c>
      <c r="F426" s="37" t="s">
        <v>152</v>
      </c>
      <c r="G426" s="41">
        <f>C426*1.05</f>
        <v>137.548836870336</v>
      </c>
    </row>
    <row r="427" customHeight="1" spans="1:7">
      <c r="A427" s="37" t="s">
        <v>347</v>
      </c>
      <c r="B427" s="37" t="s">
        <v>8</v>
      </c>
      <c r="C427" s="40">
        <v>130.998892257463</v>
      </c>
      <c r="D427" s="37" t="s">
        <v>12</v>
      </c>
      <c r="E427" s="37" t="s">
        <v>13</v>
      </c>
      <c r="F427" s="37" t="s">
        <v>14</v>
      </c>
      <c r="G427" s="41">
        <f>C427/15*1.05</f>
        <v>9.16992245802241</v>
      </c>
    </row>
    <row r="428" customHeight="1" spans="1:7">
      <c r="A428" s="37" t="s">
        <v>348</v>
      </c>
      <c r="B428" s="37" t="s">
        <v>8</v>
      </c>
      <c r="C428" s="40">
        <v>416.550023402762</v>
      </c>
      <c r="D428" s="37" t="s">
        <v>9</v>
      </c>
      <c r="E428" s="37" t="s">
        <v>50</v>
      </c>
      <c r="F428" s="37" t="s">
        <v>51</v>
      </c>
      <c r="G428" s="41">
        <f>C428*1.05</f>
        <v>437.3775245729</v>
      </c>
    </row>
    <row r="429" customHeight="1" spans="1:7">
      <c r="A429" s="37" t="s">
        <v>348</v>
      </c>
      <c r="B429" s="37" t="s">
        <v>8</v>
      </c>
      <c r="C429" s="40">
        <v>416.550023402762</v>
      </c>
      <c r="D429" s="37" t="s">
        <v>12</v>
      </c>
      <c r="E429" s="37" t="s">
        <v>29</v>
      </c>
      <c r="F429" s="37" t="s">
        <v>30</v>
      </c>
      <c r="G429" s="41">
        <f>C429/15*1.05</f>
        <v>29.1585016381933</v>
      </c>
    </row>
    <row r="430" customHeight="1" spans="1:7">
      <c r="A430" s="37" t="s">
        <v>349</v>
      </c>
      <c r="B430" s="37" t="s">
        <v>8</v>
      </c>
      <c r="C430" s="40">
        <v>73.4763704097924</v>
      </c>
      <c r="D430" s="37" t="s">
        <v>9</v>
      </c>
      <c r="E430" s="37" t="s">
        <v>50</v>
      </c>
      <c r="F430" s="37" t="s">
        <v>51</v>
      </c>
      <c r="G430" s="41">
        <f>C430*1.05</f>
        <v>77.150188930282</v>
      </c>
    </row>
    <row r="431" customHeight="1" spans="1:7">
      <c r="A431" s="37" t="s">
        <v>349</v>
      </c>
      <c r="B431" s="37" t="s">
        <v>8</v>
      </c>
      <c r="C431" s="40">
        <v>73.4763704097924</v>
      </c>
      <c r="D431" s="37" t="s">
        <v>12</v>
      </c>
      <c r="E431" s="37" t="s">
        <v>13</v>
      </c>
      <c r="F431" s="37" t="s">
        <v>14</v>
      </c>
      <c r="G431" s="41">
        <f>C431/15*1.05</f>
        <v>5.14334592868547</v>
      </c>
    </row>
    <row r="432" customHeight="1" spans="1:7">
      <c r="A432" s="37" t="s">
        <v>349</v>
      </c>
      <c r="B432" s="37" t="s">
        <v>8</v>
      </c>
      <c r="C432" s="40">
        <v>73.4763704097924</v>
      </c>
      <c r="D432" s="37" t="s">
        <v>76</v>
      </c>
      <c r="E432" s="37" t="s">
        <v>93</v>
      </c>
      <c r="F432" s="37" t="s">
        <v>94</v>
      </c>
      <c r="G432" s="41">
        <f t="shared" ref="G432:G434" si="18">C432*1.05</f>
        <v>77.150188930282</v>
      </c>
    </row>
    <row r="433" customHeight="1" spans="1:7">
      <c r="A433" s="37" t="s">
        <v>349</v>
      </c>
      <c r="B433" s="37" t="s">
        <v>8</v>
      </c>
      <c r="C433" s="40">
        <v>73.4763704097924</v>
      </c>
      <c r="D433" s="37" t="str">
        <f>D432</f>
        <v>自封袋</v>
      </c>
      <c r="E433" s="37" t="s">
        <v>77</v>
      </c>
      <c r="F433" s="37" t="s">
        <v>78</v>
      </c>
      <c r="G433" s="41">
        <f t="shared" si="18"/>
        <v>77.150188930282</v>
      </c>
    </row>
    <row r="434" customHeight="1" spans="1:7">
      <c r="A434" s="37" t="s">
        <v>350</v>
      </c>
      <c r="B434" s="37" t="s">
        <v>8</v>
      </c>
      <c r="C434" s="40">
        <v>1104.03983833718</v>
      </c>
      <c r="D434" s="37" t="s">
        <v>9</v>
      </c>
      <c r="E434" s="37" t="s">
        <v>151</v>
      </c>
      <c r="F434" s="37" t="s">
        <v>152</v>
      </c>
      <c r="G434" s="41">
        <f t="shared" si="18"/>
        <v>1159.24183025404</v>
      </c>
    </row>
    <row r="435" customHeight="1" spans="1:7">
      <c r="A435" s="37" t="s">
        <v>350</v>
      </c>
      <c r="B435" s="37" t="s">
        <v>8</v>
      </c>
      <c r="C435" s="40">
        <v>1104.03983833718</v>
      </c>
      <c r="D435" s="37" t="s">
        <v>12</v>
      </c>
      <c r="E435" s="37" t="s">
        <v>13</v>
      </c>
      <c r="F435" s="37" t="s">
        <v>14</v>
      </c>
      <c r="G435" s="41">
        <f>C435/15*1.05</f>
        <v>77.2827886836026</v>
      </c>
    </row>
    <row r="436" customHeight="1" spans="1:7">
      <c r="A436" s="37" t="s">
        <v>350</v>
      </c>
      <c r="B436" s="37" t="s">
        <v>102</v>
      </c>
      <c r="C436" s="40">
        <v>102631.966925065</v>
      </c>
      <c r="D436" s="37" t="s">
        <v>23</v>
      </c>
      <c r="E436" s="37" t="s">
        <v>24</v>
      </c>
      <c r="F436" s="37" t="s">
        <v>25</v>
      </c>
      <c r="G436" s="41">
        <f>C436*1.05</f>
        <v>107763.565271318</v>
      </c>
    </row>
    <row r="437" customHeight="1" spans="1:7">
      <c r="A437" s="37" t="s">
        <v>350</v>
      </c>
      <c r="B437" s="37" t="s">
        <v>102</v>
      </c>
      <c r="C437" s="40">
        <v>102631.966925065</v>
      </c>
      <c r="D437" s="37" t="s">
        <v>351</v>
      </c>
      <c r="E437" s="37" t="s">
        <v>102</v>
      </c>
      <c r="F437" s="37" t="s">
        <v>352</v>
      </c>
      <c r="G437" s="41">
        <f>C437*1.05</f>
        <v>107763.565271318</v>
      </c>
    </row>
    <row r="438" customHeight="1" spans="1:7">
      <c r="A438" s="37" t="s">
        <v>350</v>
      </c>
      <c r="B438" s="37" t="s">
        <v>102</v>
      </c>
      <c r="C438" s="40">
        <v>102631.966925065</v>
      </c>
      <c r="D438" s="37" t="s">
        <v>69</v>
      </c>
      <c r="E438" s="37" t="s">
        <v>70</v>
      </c>
      <c r="F438" s="37" t="s">
        <v>71</v>
      </c>
      <c r="G438" s="41">
        <f>C438*1.05</f>
        <v>107763.565271318</v>
      </c>
    </row>
    <row r="439" customHeight="1" spans="1:7">
      <c r="A439" s="37" t="s">
        <v>350</v>
      </c>
      <c r="B439" s="37" t="s">
        <v>102</v>
      </c>
      <c r="C439" s="40">
        <v>102631.966925065</v>
      </c>
      <c r="D439" s="37" t="s">
        <v>26</v>
      </c>
      <c r="E439" s="37" t="s">
        <v>27</v>
      </c>
      <c r="F439" s="37" t="s">
        <v>28</v>
      </c>
      <c r="G439" s="41">
        <f>C439*1.05</f>
        <v>107763.565271318</v>
      </c>
    </row>
    <row r="440" customHeight="1" spans="1:7">
      <c r="A440" s="37" t="s">
        <v>350</v>
      </c>
      <c r="B440" s="37" t="s">
        <v>102</v>
      </c>
      <c r="C440" s="40">
        <v>102631.966925065</v>
      </c>
      <c r="D440" s="37" t="s">
        <v>72</v>
      </c>
      <c r="E440" s="37" t="s">
        <v>222</v>
      </c>
      <c r="F440" s="37" t="s">
        <v>223</v>
      </c>
      <c r="G440" s="41">
        <f>C440*1.05</f>
        <v>107763.565271318</v>
      </c>
    </row>
    <row r="441" customHeight="1" spans="1:7">
      <c r="A441" s="37" t="s">
        <v>350</v>
      </c>
      <c r="B441" s="37" t="s">
        <v>102</v>
      </c>
      <c r="C441" s="40">
        <v>102631.966925065</v>
      </c>
      <c r="D441" s="37" t="s">
        <v>12</v>
      </c>
      <c r="E441" s="37" t="s">
        <v>13</v>
      </c>
      <c r="F441" s="37" t="s">
        <v>14</v>
      </c>
      <c r="G441" s="41">
        <f>C441/56*1.05</f>
        <v>1924.34937984497</v>
      </c>
    </row>
    <row r="442" customHeight="1" spans="1:7">
      <c r="A442" s="37" t="s">
        <v>353</v>
      </c>
      <c r="B442" s="37" t="s">
        <v>66</v>
      </c>
      <c r="C442" s="40">
        <v>1784.78425541466</v>
      </c>
      <c r="D442" s="37" t="s">
        <v>23</v>
      </c>
      <c r="E442" s="37" t="s">
        <v>24</v>
      </c>
      <c r="F442" s="37" t="s">
        <v>25</v>
      </c>
      <c r="G442" s="41">
        <f>C442*1.05</f>
        <v>1874.02346818539</v>
      </c>
    </row>
    <row r="443" customHeight="1" spans="1:7">
      <c r="A443" s="37" t="s">
        <v>353</v>
      </c>
      <c r="B443" s="37" t="s">
        <v>66</v>
      </c>
      <c r="C443" s="40">
        <v>1784.78425541466</v>
      </c>
      <c r="D443" s="37" t="s">
        <v>354</v>
      </c>
      <c r="E443" s="37" t="s">
        <v>66</v>
      </c>
      <c r="F443" s="37" t="s">
        <v>355</v>
      </c>
      <c r="G443" s="41">
        <f>C443*1.05</f>
        <v>1874.02346818539</v>
      </c>
    </row>
    <row r="444" customHeight="1" spans="1:7">
      <c r="A444" s="37" t="s">
        <v>353</v>
      </c>
      <c r="B444" s="37" t="s">
        <v>66</v>
      </c>
      <c r="C444" s="40">
        <v>1784.78425541466</v>
      </c>
      <c r="D444" s="37" t="s">
        <v>356</v>
      </c>
      <c r="E444" s="37" t="s">
        <v>66</v>
      </c>
      <c r="F444" s="37" t="s">
        <v>357</v>
      </c>
      <c r="G444" s="41">
        <f t="shared" ref="G444" si="19">C444*1.05</f>
        <v>1874.02346818539</v>
      </c>
    </row>
    <row r="445" customHeight="1" spans="1:7">
      <c r="A445" s="37" t="s">
        <v>353</v>
      </c>
      <c r="B445" s="37" t="s">
        <v>66</v>
      </c>
      <c r="C445" s="40">
        <v>1784.78425541466</v>
      </c>
      <c r="D445" s="37" t="s">
        <v>358</v>
      </c>
      <c r="E445" s="37" t="s">
        <v>359</v>
      </c>
      <c r="F445" s="37" t="s">
        <v>360</v>
      </c>
      <c r="G445" s="41">
        <f>C445*1.01</f>
        <v>1802.63209796881</v>
      </c>
    </row>
    <row r="446" customHeight="1" spans="1:7">
      <c r="A446" s="37" t="s">
        <v>353</v>
      </c>
      <c r="B446" s="37" t="s">
        <v>66</v>
      </c>
      <c r="C446" s="40">
        <v>1784.78425541466</v>
      </c>
      <c r="D446" s="37" t="s">
        <v>12</v>
      </c>
      <c r="E446" s="37" t="s">
        <v>29</v>
      </c>
      <c r="F446" s="37" t="s">
        <v>30</v>
      </c>
      <c r="G446" s="41">
        <f>C446/84*1.05</f>
        <v>22.3098031926833</v>
      </c>
    </row>
    <row r="447" customHeight="1" spans="1:7">
      <c r="A447" s="37" t="s">
        <v>361</v>
      </c>
      <c r="B447" s="37" t="s">
        <v>8</v>
      </c>
      <c r="C447" s="40">
        <v>543.952689772486</v>
      </c>
      <c r="D447" s="37" t="s">
        <v>9</v>
      </c>
      <c r="E447" s="37" t="s">
        <v>50</v>
      </c>
      <c r="F447" s="37" t="s">
        <v>51</v>
      </c>
      <c r="G447" s="41">
        <f>C447*1.05</f>
        <v>571.15032426111</v>
      </c>
    </row>
    <row r="448" customHeight="1" spans="1:7">
      <c r="A448" s="37" t="s">
        <v>361</v>
      </c>
      <c r="B448" s="37" t="s">
        <v>8</v>
      </c>
      <c r="C448" s="40">
        <v>543.952689772486</v>
      </c>
      <c r="D448" s="37" t="s">
        <v>12</v>
      </c>
      <c r="E448" s="37" t="s">
        <v>13</v>
      </c>
      <c r="F448" s="37" t="s">
        <v>14</v>
      </c>
      <c r="G448" s="41">
        <f>C448/15*1.05</f>
        <v>38.076688284074</v>
      </c>
    </row>
    <row r="449" customHeight="1" spans="1:7">
      <c r="A449" s="37" t="s">
        <v>362</v>
      </c>
      <c r="B449" s="37" t="s">
        <v>8</v>
      </c>
      <c r="C449" s="40">
        <v>222.944204241301</v>
      </c>
      <c r="D449" s="37" t="s">
        <v>9</v>
      </c>
      <c r="E449" s="37" t="s">
        <v>151</v>
      </c>
      <c r="F449" s="37" t="s">
        <v>152</v>
      </c>
      <c r="G449" s="41">
        <f>C449*1.05</f>
        <v>234.091414453366</v>
      </c>
    </row>
    <row r="450" customHeight="1" spans="1:7">
      <c r="A450" s="37" t="s">
        <v>362</v>
      </c>
      <c r="B450" s="37" t="s">
        <v>8</v>
      </c>
      <c r="C450" s="40">
        <v>222.944204241301</v>
      </c>
      <c r="D450" s="37" t="s">
        <v>12</v>
      </c>
      <c r="E450" s="37" t="s">
        <v>13</v>
      </c>
      <c r="F450" s="37" t="s">
        <v>14</v>
      </c>
      <c r="G450" s="41">
        <f>C450/15*1.05</f>
        <v>15.6060942968911</v>
      </c>
    </row>
    <row r="451" customHeight="1" spans="1:7">
      <c r="A451" s="37" t="s">
        <v>363</v>
      </c>
      <c r="B451" s="37" t="s">
        <v>8</v>
      </c>
      <c r="C451" s="40">
        <v>150.036102765979</v>
      </c>
      <c r="D451" s="37" t="s">
        <v>9</v>
      </c>
      <c r="E451" s="37" t="s">
        <v>50</v>
      </c>
      <c r="F451" s="37" t="s">
        <v>51</v>
      </c>
      <c r="G451" s="41">
        <f>C451*1.05</f>
        <v>157.537907904278</v>
      </c>
    </row>
    <row r="452" customHeight="1" spans="1:7">
      <c r="A452" s="37" t="s">
        <v>363</v>
      </c>
      <c r="B452" s="37" t="s">
        <v>8</v>
      </c>
      <c r="C452" s="40">
        <v>150.036102765979</v>
      </c>
      <c r="D452" s="37" t="s">
        <v>12</v>
      </c>
      <c r="E452" s="37" t="s">
        <v>13</v>
      </c>
      <c r="F452" s="37" t="s">
        <v>14</v>
      </c>
      <c r="G452" s="41">
        <f>C452/15*1.05</f>
        <v>10.5025271936185</v>
      </c>
    </row>
    <row r="453" customHeight="1" spans="1:7">
      <c r="A453" s="37" t="s">
        <v>364</v>
      </c>
      <c r="B453" s="37" t="s">
        <v>60</v>
      </c>
      <c r="C453" s="40">
        <v>4336.67020841847</v>
      </c>
      <c r="D453" s="37" t="s">
        <v>23</v>
      </c>
      <c r="E453" s="37" t="s">
        <v>24</v>
      </c>
      <c r="F453" s="37" t="s">
        <v>25</v>
      </c>
      <c r="G453" s="41">
        <f>C453*1.05</f>
        <v>4553.50371883939</v>
      </c>
    </row>
    <row r="454" customHeight="1" spans="1:7">
      <c r="A454" s="37" t="s">
        <v>364</v>
      </c>
      <c r="B454" s="37" t="s">
        <v>60</v>
      </c>
      <c r="C454" s="40">
        <v>4336.67020841847</v>
      </c>
      <c r="D454" s="37" t="s">
        <v>365</v>
      </c>
      <c r="E454" s="37" t="s">
        <v>60</v>
      </c>
      <c r="F454" s="37" t="s">
        <v>366</v>
      </c>
      <c r="G454" s="41">
        <f>C454*1.05</f>
        <v>4553.50371883939</v>
      </c>
    </row>
    <row r="455" customHeight="1" spans="1:7">
      <c r="A455" s="37" t="s">
        <v>364</v>
      </c>
      <c r="B455" s="37" t="s">
        <v>60</v>
      </c>
      <c r="C455" s="40">
        <v>4336.67020841847</v>
      </c>
      <c r="D455" s="37" t="s">
        <v>26</v>
      </c>
      <c r="E455" s="37" t="s">
        <v>27</v>
      </c>
      <c r="F455" s="37" t="s">
        <v>28</v>
      </c>
      <c r="G455" s="41">
        <f>C455*1.05</f>
        <v>4553.50371883939</v>
      </c>
    </row>
    <row r="456" customHeight="1" spans="1:7">
      <c r="A456" s="37" t="s">
        <v>364</v>
      </c>
      <c r="B456" s="37" t="s">
        <v>60</v>
      </c>
      <c r="C456" s="40">
        <v>4336.67020841847</v>
      </c>
      <c r="D456" s="37" t="s">
        <v>63</v>
      </c>
      <c r="E456" s="37" t="s">
        <v>64</v>
      </c>
      <c r="F456" s="37" t="s">
        <v>65</v>
      </c>
      <c r="G456" s="41">
        <f>C456*1.05</f>
        <v>4553.50371883939</v>
      </c>
    </row>
    <row r="457" customHeight="1" spans="1:7">
      <c r="A457" s="37" t="s">
        <v>364</v>
      </c>
      <c r="B457" s="37" t="s">
        <v>60</v>
      </c>
      <c r="C457" s="40">
        <v>4336.67020841847</v>
      </c>
      <c r="D457" s="37" t="s">
        <v>12</v>
      </c>
      <c r="E457" s="37" t="s">
        <v>208</v>
      </c>
      <c r="F457" s="37" t="s">
        <v>209</v>
      </c>
      <c r="G457" s="41">
        <f>C457/50*1.05</f>
        <v>91.0700743767879</v>
      </c>
    </row>
    <row r="458" customHeight="1" spans="1:7">
      <c r="A458" s="37" t="s">
        <v>364</v>
      </c>
      <c r="B458" s="37" t="s">
        <v>141</v>
      </c>
      <c r="C458" s="40">
        <v>73768.8882556483</v>
      </c>
      <c r="D458" s="37" t="s">
        <v>23</v>
      </c>
      <c r="E458" s="37" t="s">
        <v>24</v>
      </c>
      <c r="F458" s="37" t="s">
        <v>25</v>
      </c>
      <c r="G458" s="41">
        <f>C458*1.05</f>
        <v>77457.3326684307</v>
      </c>
    </row>
    <row r="459" customHeight="1" spans="1:7">
      <c r="A459" s="37" t="s">
        <v>364</v>
      </c>
      <c r="B459" s="37" t="s">
        <v>141</v>
      </c>
      <c r="C459" s="40">
        <v>73768.8882556483</v>
      </c>
      <c r="D459" s="37" t="s">
        <v>367</v>
      </c>
      <c r="E459" s="37" t="s">
        <v>141</v>
      </c>
      <c r="F459" s="37" t="s">
        <v>368</v>
      </c>
      <c r="G459" s="41">
        <f>C459*1.05</f>
        <v>77457.3326684307</v>
      </c>
    </row>
    <row r="460" customHeight="1" spans="1:7">
      <c r="A460" s="37" t="s">
        <v>364</v>
      </c>
      <c r="B460" s="37" t="s">
        <v>141</v>
      </c>
      <c r="C460" s="40">
        <v>73768.8882556483</v>
      </c>
      <c r="D460" s="37" t="s">
        <v>69</v>
      </c>
      <c r="E460" s="37" t="s">
        <v>70</v>
      </c>
      <c r="F460" s="37" t="s">
        <v>71</v>
      </c>
      <c r="G460" s="41">
        <f>C460*1.05</f>
        <v>77457.3326684307</v>
      </c>
    </row>
    <row r="461" customHeight="1" spans="1:7">
      <c r="A461" s="37" t="s">
        <v>364</v>
      </c>
      <c r="B461" s="37" t="s">
        <v>141</v>
      </c>
      <c r="C461" s="40">
        <v>73768.8882556483</v>
      </c>
      <c r="D461" s="37" t="s">
        <v>26</v>
      </c>
      <c r="E461" s="37" t="s">
        <v>27</v>
      </c>
      <c r="F461" s="37" t="s">
        <v>28</v>
      </c>
      <c r="G461" s="41">
        <f>C461*1.05</f>
        <v>77457.3326684307</v>
      </c>
    </row>
    <row r="462" customHeight="1" spans="1:7">
      <c r="A462" s="37" t="s">
        <v>364</v>
      </c>
      <c r="B462" s="37" t="s">
        <v>141</v>
      </c>
      <c r="C462" s="40">
        <v>73768.8882556483</v>
      </c>
      <c r="D462" s="37" t="s">
        <v>369</v>
      </c>
      <c r="E462" s="37" t="s">
        <v>370</v>
      </c>
      <c r="F462" s="37" t="s">
        <v>371</v>
      </c>
      <c r="G462" s="41">
        <f t="shared" ref="G462:G463" si="20">C462*1.05</f>
        <v>77457.3326684307</v>
      </c>
    </row>
    <row r="463" customHeight="1" spans="1:7">
      <c r="A463" s="37" t="s">
        <v>364</v>
      </c>
      <c r="B463" s="37" t="s">
        <v>141</v>
      </c>
      <c r="C463" s="40">
        <v>73768.8882556483</v>
      </c>
      <c r="D463" s="37" t="s">
        <v>72</v>
      </c>
      <c r="E463" s="37" t="s">
        <v>222</v>
      </c>
      <c r="F463" s="37" t="s">
        <v>223</v>
      </c>
      <c r="G463" s="41">
        <f t="shared" si="20"/>
        <v>77457.3326684307</v>
      </c>
    </row>
    <row r="464" customHeight="1" spans="1:7">
      <c r="A464" s="37" t="s">
        <v>364</v>
      </c>
      <c r="B464" s="37" t="s">
        <v>141</v>
      </c>
      <c r="C464" s="40">
        <v>73768.8882556483</v>
      </c>
      <c r="D464" s="37" t="s">
        <v>12</v>
      </c>
      <c r="E464" s="37" t="s">
        <v>13</v>
      </c>
      <c r="F464" s="37" t="s">
        <v>14</v>
      </c>
      <c r="G464" s="41">
        <f>C464/56*1.05</f>
        <v>1383.16665479341</v>
      </c>
    </row>
    <row r="465" customHeight="1" spans="1:7">
      <c r="A465" s="37" t="s">
        <v>364</v>
      </c>
      <c r="B465" s="37" t="s">
        <v>8</v>
      </c>
      <c r="C465" s="40">
        <v>1613.32785618626</v>
      </c>
      <c r="D465" s="37" t="s">
        <v>9</v>
      </c>
      <c r="E465" s="37" t="s">
        <v>50</v>
      </c>
      <c r="F465" s="37" t="s">
        <v>51</v>
      </c>
      <c r="G465" s="41">
        <f>C465*1.05</f>
        <v>1693.99424899557</v>
      </c>
    </row>
    <row r="466" customHeight="1" spans="1:7">
      <c r="A466" s="37" t="s">
        <v>364</v>
      </c>
      <c r="B466" s="37" t="s">
        <v>8</v>
      </c>
      <c r="C466" s="40">
        <v>1613.32785618626</v>
      </c>
      <c r="D466" s="37" t="s">
        <v>12</v>
      </c>
      <c r="E466" s="37" t="s">
        <v>13</v>
      </c>
      <c r="F466" s="37" t="s">
        <v>14</v>
      </c>
      <c r="G466" s="41">
        <f>C466/15*1.05</f>
        <v>112.932949933038</v>
      </c>
    </row>
    <row r="467" customHeight="1" spans="1:7">
      <c r="A467" s="37" t="s">
        <v>372</v>
      </c>
      <c r="B467" s="37" t="s">
        <v>8</v>
      </c>
      <c r="C467" s="40">
        <v>917.615407554672</v>
      </c>
      <c r="D467" s="37" t="s">
        <v>9</v>
      </c>
      <c r="E467" s="37" t="s">
        <v>50</v>
      </c>
      <c r="F467" s="37" t="s">
        <v>51</v>
      </c>
      <c r="G467" s="41">
        <f>C467*1.05</f>
        <v>963.496177932406</v>
      </c>
    </row>
    <row r="468" customHeight="1" spans="1:7">
      <c r="A468" s="37" t="s">
        <v>372</v>
      </c>
      <c r="B468" s="37" t="s">
        <v>8</v>
      </c>
      <c r="C468" s="40">
        <v>917.615407554672</v>
      </c>
      <c r="D468" s="37" t="s">
        <v>12</v>
      </c>
      <c r="E468" s="37" t="s">
        <v>13</v>
      </c>
      <c r="F468" s="37" t="s">
        <v>14</v>
      </c>
      <c r="G468" s="41">
        <f>C468/12*1.05</f>
        <v>80.2913481610338</v>
      </c>
    </row>
    <row r="469" customHeight="1" spans="1:7">
      <c r="A469" s="37" t="s">
        <v>373</v>
      </c>
      <c r="B469" s="37" t="s">
        <v>8</v>
      </c>
      <c r="C469" s="40">
        <v>129.054900553619</v>
      </c>
      <c r="D469" s="37" t="s">
        <v>9</v>
      </c>
      <c r="E469" s="37" t="s">
        <v>50</v>
      </c>
      <c r="F469" s="37" t="s">
        <v>51</v>
      </c>
      <c r="G469" s="41">
        <f>C469*1.05</f>
        <v>135.5076455813</v>
      </c>
    </row>
    <row r="470" customHeight="1" spans="1:7">
      <c r="A470" s="37" t="s">
        <v>373</v>
      </c>
      <c r="B470" s="37" t="s">
        <v>8</v>
      </c>
      <c r="C470" s="40">
        <v>129.054900553619</v>
      </c>
      <c r="D470" s="37" t="s">
        <v>12</v>
      </c>
      <c r="E470" s="37" t="s">
        <v>13</v>
      </c>
      <c r="F470" s="37" t="s">
        <v>14</v>
      </c>
      <c r="G470" s="41">
        <f>C470/10*1.05</f>
        <v>13.55076455813</v>
      </c>
    </row>
    <row r="471" customHeight="1" spans="1:7">
      <c r="A471" s="37" t="s">
        <v>374</v>
      </c>
      <c r="B471" s="37" t="s">
        <v>8</v>
      </c>
      <c r="C471" s="38">
        <v>698.374936270011</v>
      </c>
      <c r="D471" s="37" t="s">
        <v>9</v>
      </c>
      <c r="E471" s="37" t="s">
        <v>47</v>
      </c>
      <c r="F471" s="37" t="s">
        <v>48</v>
      </c>
      <c r="G471" s="41">
        <f>C471*1.05</f>
        <v>733.293683083511</v>
      </c>
    </row>
    <row r="472" customHeight="1" spans="1:7">
      <c r="A472" s="37" t="s">
        <v>374</v>
      </c>
      <c r="B472" s="37" t="s">
        <v>8</v>
      </c>
      <c r="C472" s="38">
        <v>698.374936270011</v>
      </c>
      <c r="D472" s="37" t="s">
        <v>12</v>
      </c>
      <c r="E472" s="37" t="s">
        <v>29</v>
      </c>
      <c r="F472" s="37" t="s">
        <v>30</v>
      </c>
      <c r="G472" s="41">
        <f>C472/6*1.05</f>
        <v>122.215613847252</v>
      </c>
    </row>
    <row r="473" customHeight="1" spans="1:7">
      <c r="A473" s="37" t="s">
        <v>375</v>
      </c>
      <c r="B473" s="37" t="s">
        <v>8</v>
      </c>
      <c r="C473" s="38">
        <v>771.876239141543</v>
      </c>
      <c r="D473" s="37" t="s">
        <v>9</v>
      </c>
      <c r="E473" s="37" t="s">
        <v>47</v>
      </c>
      <c r="F473" s="37" t="s">
        <v>48</v>
      </c>
      <c r="G473" s="41">
        <f>C473*1.05</f>
        <v>810.47005109862</v>
      </c>
    </row>
    <row r="474" customHeight="1" spans="1:7">
      <c r="A474" s="37" t="s">
        <v>375</v>
      </c>
      <c r="B474" s="37" t="s">
        <v>8</v>
      </c>
      <c r="C474" s="38">
        <v>771.876239141543</v>
      </c>
      <c r="D474" s="37" t="s">
        <v>12</v>
      </c>
      <c r="E474" s="37" t="s">
        <v>29</v>
      </c>
      <c r="F474" s="37" t="s">
        <v>30</v>
      </c>
      <c r="G474" s="41">
        <f>C474/6*1.05</f>
        <v>135.07834184977</v>
      </c>
    </row>
    <row r="475" customHeight="1" spans="1:7">
      <c r="A475" s="37" t="s">
        <v>376</v>
      </c>
      <c r="B475" s="37" t="s">
        <v>8</v>
      </c>
      <c r="C475" s="38">
        <v>137.901964861212</v>
      </c>
      <c r="D475" s="37" t="s">
        <v>9</v>
      </c>
      <c r="E475" s="37" t="s">
        <v>47</v>
      </c>
      <c r="F475" s="37" t="s">
        <v>48</v>
      </c>
      <c r="G475" s="41">
        <f>C475*1.05</f>
        <v>144.797063104273</v>
      </c>
    </row>
    <row r="476" customHeight="1" spans="1:7">
      <c r="A476" s="37" t="s">
        <v>376</v>
      </c>
      <c r="B476" s="37" t="s">
        <v>8</v>
      </c>
      <c r="C476" s="38">
        <v>137.901964861212</v>
      </c>
      <c r="D476" s="37" t="s">
        <v>12</v>
      </c>
      <c r="E476" s="37" t="s">
        <v>29</v>
      </c>
      <c r="F476" s="37" t="s">
        <v>30</v>
      </c>
      <c r="G476" s="41">
        <f>C476/10*1.05</f>
        <v>14.4797063104273</v>
      </c>
    </row>
    <row r="477" customHeight="1" spans="1:7">
      <c r="A477" s="37" t="s">
        <v>377</v>
      </c>
      <c r="B477" s="37" t="s">
        <v>8</v>
      </c>
      <c r="C477" s="38">
        <v>72.9903556984341</v>
      </c>
      <c r="D477" s="37" t="s">
        <v>9</v>
      </c>
      <c r="E477" s="37" t="s">
        <v>50</v>
      </c>
      <c r="F477" s="37" t="s">
        <v>51</v>
      </c>
      <c r="G477" s="41">
        <f>C477*1.05</f>
        <v>76.6398734833558</v>
      </c>
    </row>
    <row r="478" customHeight="1" spans="1:7">
      <c r="A478" s="37" t="s">
        <v>377</v>
      </c>
      <c r="B478" s="37" t="s">
        <v>8</v>
      </c>
      <c r="C478" s="38">
        <v>72.9903556984341</v>
      </c>
      <c r="D478" s="37" t="s">
        <v>12</v>
      </c>
      <c r="E478" s="37" t="s">
        <v>13</v>
      </c>
      <c r="F478" s="37" t="s">
        <v>14</v>
      </c>
      <c r="G478" s="41">
        <f>C478/15*1.05</f>
        <v>5.10932489889039</v>
      </c>
    </row>
    <row r="479" customHeight="1" spans="1:7">
      <c r="A479" s="37" t="s">
        <v>378</v>
      </c>
      <c r="B479" s="37" t="s">
        <v>8</v>
      </c>
      <c r="C479" s="38">
        <v>183.279805352798</v>
      </c>
      <c r="D479" s="37" t="s">
        <v>9</v>
      </c>
      <c r="E479" s="37" t="s">
        <v>47</v>
      </c>
      <c r="F479" s="37" t="s">
        <v>11</v>
      </c>
      <c r="G479" s="41">
        <f>C479*1.05</f>
        <v>192.443795620438</v>
      </c>
    </row>
    <row r="480" customHeight="1" spans="1:7">
      <c r="A480" s="37" t="s">
        <v>378</v>
      </c>
      <c r="B480" s="37" t="s">
        <v>8</v>
      </c>
      <c r="C480" s="38">
        <v>183.279805352798</v>
      </c>
      <c r="D480" s="37" t="s">
        <v>12</v>
      </c>
      <c r="E480" s="37" t="s">
        <v>29</v>
      </c>
      <c r="F480" s="37" t="s">
        <v>30</v>
      </c>
      <c r="G480" s="41">
        <f>C480/8*1.05</f>
        <v>24.0554744525547</v>
      </c>
    </row>
    <row r="481" customHeight="1" spans="1:7">
      <c r="A481" s="37" t="s">
        <v>379</v>
      </c>
      <c r="B481" s="37" t="s">
        <v>60</v>
      </c>
      <c r="C481" s="38">
        <v>409.271664588529</v>
      </c>
      <c r="D481" s="37" t="s">
        <v>23</v>
      </c>
      <c r="E481" s="37" t="s">
        <v>24</v>
      </c>
      <c r="F481" s="37" t="s">
        <v>25</v>
      </c>
      <c r="G481" s="41">
        <f>C481*1.05</f>
        <v>429.735247817955</v>
      </c>
    </row>
    <row r="482" customHeight="1" spans="1:7">
      <c r="A482" s="37" t="s">
        <v>379</v>
      </c>
      <c r="B482" s="37" t="s">
        <v>60</v>
      </c>
      <c r="C482" s="38">
        <v>409.271664588529</v>
      </c>
      <c r="D482" s="37" t="s">
        <v>380</v>
      </c>
      <c r="E482" s="37" t="s">
        <v>60</v>
      </c>
      <c r="F482" s="37" t="s">
        <v>381</v>
      </c>
      <c r="G482" s="41">
        <f>C482*1.05</f>
        <v>429.735247817955</v>
      </c>
    </row>
    <row r="483" customHeight="1" spans="1:7">
      <c r="A483" s="37" t="s">
        <v>379</v>
      </c>
      <c r="B483" s="37" t="s">
        <v>60</v>
      </c>
      <c r="C483" s="38">
        <v>409.271664588529</v>
      </c>
      <c r="D483" s="37" t="s">
        <v>26</v>
      </c>
      <c r="E483" s="37" t="s">
        <v>27</v>
      </c>
      <c r="F483" s="37" t="s">
        <v>28</v>
      </c>
      <c r="G483" s="41">
        <f>C483*1.05</f>
        <v>429.735247817955</v>
      </c>
    </row>
    <row r="484" customHeight="1" spans="1:7">
      <c r="A484" s="37" t="s">
        <v>379</v>
      </c>
      <c r="B484" s="37" t="s">
        <v>60</v>
      </c>
      <c r="C484" s="38">
        <v>409.271664588529</v>
      </c>
      <c r="D484" s="37" t="s">
        <v>63</v>
      </c>
      <c r="E484" s="37" t="s">
        <v>64</v>
      </c>
      <c r="F484" s="37" t="s">
        <v>65</v>
      </c>
      <c r="G484" s="41">
        <f>C484*1.05</f>
        <v>429.735247817955</v>
      </c>
    </row>
    <row r="485" customHeight="1" spans="1:7">
      <c r="A485" s="37" t="s">
        <v>379</v>
      </c>
      <c r="B485" s="37" t="s">
        <v>60</v>
      </c>
      <c r="C485" s="38">
        <v>409.271664588529</v>
      </c>
      <c r="D485" s="37" t="s">
        <v>12</v>
      </c>
      <c r="E485" s="37" t="s">
        <v>13</v>
      </c>
      <c r="F485" s="37" t="s">
        <v>14</v>
      </c>
      <c r="G485" s="41">
        <f>C485/70*1.05</f>
        <v>6.13907496882794</v>
      </c>
    </row>
    <row r="486" customHeight="1" spans="1:7">
      <c r="A486" s="37" t="s">
        <v>379</v>
      </c>
      <c r="B486" s="37" t="s">
        <v>160</v>
      </c>
      <c r="C486" s="38">
        <v>409.271664588529</v>
      </c>
      <c r="D486" s="37" t="s">
        <v>82</v>
      </c>
      <c r="E486" s="37" t="s">
        <v>83</v>
      </c>
      <c r="F486" s="37" t="s">
        <v>84</v>
      </c>
      <c r="G486" s="41">
        <f>C486/400</f>
        <v>1.02317916147132</v>
      </c>
    </row>
    <row r="487" customHeight="1" spans="1:7">
      <c r="A487" s="37" t="s">
        <v>379</v>
      </c>
      <c r="B487" s="37" t="s">
        <v>160</v>
      </c>
      <c r="C487" s="38">
        <v>409.271664588529</v>
      </c>
      <c r="D487" s="37" t="s">
        <v>12</v>
      </c>
      <c r="E487" s="37" t="s">
        <v>13</v>
      </c>
      <c r="F487" s="37" t="s">
        <v>14</v>
      </c>
      <c r="G487" s="41">
        <f>C487/800*1.05</f>
        <v>0.537169059772444</v>
      </c>
    </row>
    <row r="488" customHeight="1" spans="1:7">
      <c r="A488" s="37" t="s">
        <v>379</v>
      </c>
      <c r="B488" s="37" t="s">
        <v>66</v>
      </c>
      <c r="C488" s="38">
        <v>14326.7423096576</v>
      </c>
      <c r="D488" s="37" t="s">
        <v>23</v>
      </c>
      <c r="E488" s="37" t="s">
        <v>24</v>
      </c>
      <c r="F488" s="37" t="s">
        <v>25</v>
      </c>
      <c r="G488" s="41">
        <f>C488*1.05</f>
        <v>15043.0794251405</v>
      </c>
    </row>
    <row r="489" customHeight="1" spans="1:7">
      <c r="A489" s="37" t="s">
        <v>379</v>
      </c>
      <c r="B489" s="37" t="s">
        <v>66</v>
      </c>
      <c r="C489" s="38">
        <v>14326.7423096576</v>
      </c>
      <c r="D489" s="37" t="s">
        <v>69</v>
      </c>
      <c r="E489" s="37" t="s">
        <v>70</v>
      </c>
      <c r="F489" s="37" t="s">
        <v>71</v>
      </c>
      <c r="G489" s="41">
        <f>C489*1.05</f>
        <v>15043.0794251405</v>
      </c>
    </row>
    <row r="490" customHeight="1" spans="1:7">
      <c r="A490" s="37" t="s">
        <v>379</v>
      </c>
      <c r="B490" s="37" t="s">
        <v>66</v>
      </c>
      <c r="C490" s="38">
        <v>14326.7423096576</v>
      </c>
      <c r="D490" s="37" t="s">
        <v>382</v>
      </c>
      <c r="E490" s="37" t="s">
        <v>66</v>
      </c>
      <c r="F490" s="37" t="s">
        <v>383</v>
      </c>
      <c r="G490" s="41">
        <f>C490*1.05</f>
        <v>15043.0794251405</v>
      </c>
    </row>
    <row r="491" customHeight="1" spans="1:7">
      <c r="A491" s="37" t="s">
        <v>379</v>
      </c>
      <c r="B491" s="37" t="s">
        <v>66</v>
      </c>
      <c r="C491" s="38">
        <v>14326.7423096576</v>
      </c>
      <c r="D491" s="37" t="s">
        <v>26</v>
      </c>
      <c r="E491" s="37" t="s">
        <v>27</v>
      </c>
      <c r="F491" s="37" t="s">
        <v>28</v>
      </c>
      <c r="G491" s="41">
        <f>C491*1.05</f>
        <v>15043.0794251405</v>
      </c>
    </row>
    <row r="492" customHeight="1" spans="1:7">
      <c r="A492" s="37" t="s">
        <v>379</v>
      </c>
      <c r="B492" s="37" t="s">
        <v>66</v>
      </c>
      <c r="C492" s="38">
        <v>14326.7423096576</v>
      </c>
      <c r="D492" s="37" t="s">
        <v>72</v>
      </c>
      <c r="E492" s="37" t="s">
        <v>222</v>
      </c>
      <c r="F492" s="37" t="s">
        <v>223</v>
      </c>
      <c r="G492" s="41">
        <f>C492*1.05</f>
        <v>15043.0794251405</v>
      </c>
    </row>
    <row r="493" customHeight="1" spans="1:7">
      <c r="A493" s="37" t="s">
        <v>379</v>
      </c>
      <c r="B493" s="37" t="s">
        <v>66</v>
      </c>
      <c r="C493" s="38">
        <v>14326.7423096576</v>
      </c>
      <c r="D493" s="37" t="s">
        <v>12</v>
      </c>
      <c r="E493" s="37" t="s">
        <v>208</v>
      </c>
      <c r="F493" s="37" t="s">
        <v>209</v>
      </c>
      <c r="G493" s="41">
        <f>C493/56*1.05</f>
        <v>268.62641830608</v>
      </c>
    </row>
    <row r="494" customHeight="1" spans="1:7">
      <c r="A494" s="37" t="s">
        <v>379</v>
      </c>
      <c r="B494" s="37" t="s">
        <v>8</v>
      </c>
      <c r="C494" s="38">
        <v>847.479567181427</v>
      </c>
      <c r="D494" s="37" t="s">
        <v>9</v>
      </c>
      <c r="E494" s="37" t="s">
        <v>50</v>
      </c>
      <c r="F494" s="37" t="s">
        <v>51</v>
      </c>
      <c r="G494" s="41">
        <f>C494*1.05</f>
        <v>889.853545540498</v>
      </c>
    </row>
    <row r="495" customHeight="1" spans="1:7">
      <c r="A495" s="37" t="s">
        <v>379</v>
      </c>
      <c r="B495" s="37" t="s">
        <v>8</v>
      </c>
      <c r="C495" s="38">
        <v>847.479567181427</v>
      </c>
      <c r="D495" s="37" t="s">
        <v>12</v>
      </c>
      <c r="E495" s="37" t="s">
        <v>13</v>
      </c>
      <c r="F495" s="37" t="s">
        <v>14</v>
      </c>
      <c r="G495" s="41">
        <f>C495/15*1.05</f>
        <v>59.3235697026999</v>
      </c>
    </row>
    <row r="496" customHeight="1" spans="1:7">
      <c r="A496" s="37" t="s">
        <v>379</v>
      </c>
      <c r="B496" s="37" t="s">
        <v>8</v>
      </c>
      <c r="C496" s="38">
        <v>847.479567181427</v>
      </c>
      <c r="D496" s="37" t="s">
        <v>76</v>
      </c>
      <c r="E496" s="37" t="s">
        <v>116</v>
      </c>
      <c r="F496" s="37" t="s">
        <v>117</v>
      </c>
      <c r="G496" s="41">
        <f t="shared" ref="G496:G501" si="21">C496*1.05</f>
        <v>889.853545540498</v>
      </c>
    </row>
    <row r="497" customHeight="1" spans="1:7">
      <c r="A497" s="37" t="s">
        <v>379</v>
      </c>
      <c r="B497" s="37" t="s">
        <v>102</v>
      </c>
      <c r="C497" s="38">
        <v>10792.7329690532</v>
      </c>
      <c r="D497" s="37" t="s">
        <v>23</v>
      </c>
      <c r="E497" s="37" t="s">
        <v>24</v>
      </c>
      <c r="F497" s="37" t="s">
        <v>25</v>
      </c>
      <c r="G497" s="41">
        <f t="shared" si="21"/>
        <v>11332.3696175059</v>
      </c>
    </row>
    <row r="498" customHeight="1" spans="1:7">
      <c r="A498" s="37" t="s">
        <v>379</v>
      </c>
      <c r="B498" s="37" t="s">
        <v>102</v>
      </c>
      <c r="C498" s="38">
        <v>10792.7329690532</v>
      </c>
      <c r="D498" s="37" t="s">
        <v>69</v>
      </c>
      <c r="E498" s="37" t="s">
        <v>70</v>
      </c>
      <c r="F498" s="37" t="s">
        <v>71</v>
      </c>
      <c r="G498" s="41">
        <f t="shared" si="21"/>
        <v>11332.3696175059</v>
      </c>
    </row>
    <row r="499" customHeight="1" spans="1:7">
      <c r="A499" s="37" t="s">
        <v>379</v>
      </c>
      <c r="B499" s="37" t="s">
        <v>102</v>
      </c>
      <c r="C499" s="38">
        <v>10792.7329690532</v>
      </c>
      <c r="D499" s="37" t="s">
        <v>382</v>
      </c>
      <c r="E499" s="37" t="s">
        <v>102</v>
      </c>
      <c r="F499" s="37" t="s">
        <v>384</v>
      </c>
      <c r="G499" s="41">
        <f t="shared" si="21"/>
        <v>11332.3696175059</v>
      </c>
    </row>
    <row r="500" customHeight="1" spans="1:7">
      <c r="A500" s="37" t="s">
        <v>379</v>
      </c>
      <c r="B500" s="37" t="s">
        <v>102</v>
      </c>
      <c r="C500" s="38">
        <v>10792.7329690532</v>
      </c>
      <c r="D500" s="37" t="s">
        <v>26</v>
      </c>
      <c r="E500" s="37" t="s">
        <v>27</v>
      </c>
      <c r="F500" s="37" t="s">
        <v>28</v>
      </c>
      <c r="G500" s="41">
        <f t="shared" si="21"/>
        <v>11332.3696175059</v>
      </c>
    </row>
    <row r="501" customHeight="1" spans="1:7">
      <c r="A501" s="37" t="s">
        <v>379</v>
      </c>
      <c r="B501" s="37" t="s">
        <v>102</v>
      </c>
      <c r="C501" s="38">
        <v>10792.7329690532</v>
      </c>
      <c r="D501" s="37" t="s">
        <v>72</v>
      </c>
      <c r="E501" s="37" t="s">
        <v>73</v>
      </c>
      <c r="F501" s="37" t="s">
        <v>74</v>
      </c>
      <c r="G501" s="41">
        <f t="shared" si="21"/>
        <v>11332.3696175059</v>
      </c>
    </row>
    <row r="502" customHeight="1" spans="1:7">
      <c r="A502" s="37" t="s">
        <v>379</v>
      </c>
      <c r="B502" s="37" t="s">
        <v>102</v>
      </c>
      <c r="C502" s="38">
        <v>10792.7329690532</v>
      </c>
      <c r="D502" s="37" t="s">
        <v>12</v>
      </c>
      <c r="E502" s="37" t="s">
        <v>13</v>
      </c>
      <c r="F502" s="37" t="s">
        <v>14</v>
      </c>
      <c r="G502" s="41">
        <f>C502/56*1.05</f>
        <v>202.363743169748</v>
      </c>
    </row>
    <row r="503" customHeight="1" spans="1:7">
      <c r="A503" s="37" t="s">
        <v>379</v>
      </c>
      <c r="B503" s="37" t="s">
        <v>385</v>
      </c>
      <c r="C503" s="38">
        <v>61910.595046786</v>
      </c>
      <c r="D503" s="37" t="s">
        <v>23</v>
      </c>
      <c r="E503" s="37" t="s">
        <v>24</v>
      </c>
      <c r="F503" s="37" t="s">
        <v>25</v>
      </c>
      <c r="G503" s="41">
        <f>C503*1.05</f>
        <v>65006.1247991253</v>
      </c>
    </row>
    <row r="504" customHeight="1" spans="1:7">
      <c r="A504" s="37" t="s">
        <v>379</v>
      </c>
      <c r="B504" s="37" t="s">
        <v>385</v>
      </c>
      <c r="C504" s="38">
        <v>61910.595046786</v>
      </c>
      <c r="D504" s="37" t="s">
        <v>380</v>
      </c>
      <c r="E504" s="37" t="s">
        <v>385</v>
      </c>
      <c r="F504" s="37" t="s">
        <v>386</v>
      </c>
      <c r="G504" s="41">
        <f>C504*1.05</f>
        <v>65006.1247991253</v>
      </c>
    </row>
    <row r="505" customHeight="1" spans="1:7">
      <c r="A505" s="37" t="s">
        <v>379</v>
      </c>
      <c r="B505" s="37" t="s">
        <v>385</v>
      </c>
      <c r="C505" s="38">
        <v>61910.595046786</v>
      </c>
      <c r="D505" s="37" t="s">
        <v>26</v>
      </c>
      <c r="E505" s="37" t="s">
        <v>27</v>
      </c>
      <c r="F505" s="37" t="s">
        <v>28</v>
      </c>
      <c r="G505" s="41">
        <f>C505*1.05</f>
        <v>65006.1247991253</v>
      </c>
    </row>
    <row r="506" customHeight="1" spans="1:7">
      <c r="A506" s="37" t="s">
        <v>379</v>
      </c>
      <c r="B506" s="37" t="s">
        <v>385</v>
      </c>
      <c r="C506" s="38">
        <v>61910.595046786</v>
      </c>
      <c r="D506" s="37" t="s">
        <v>63</v>
      </c>
      <c r="E506" s="37" t="s">
        <v>64</v>
      </c>
      <c r="F506" s="37" t="s">
        <v>65</v>
      </c>
      <c r="G506" s="41">
        <f>C506*1.05</f>
        <v>65006.1247991253</v>
      </c>
    </row>
    <row r="507" customHeight="1" spans="1:7">
      <c r="A507" s="37" t="s">
        <v>379</v>
      </c>
      <c r="B507" s="37" t="s">
        <v>385</v>
      </c>
      <c r="C507" s="38">
        <v>61910.595046786</v>
      </c>
      <c r="D507" s="37" t="s">
        <v>12</v>
      </c>
      <c r="E507" s="37" t="s">
        <v>13</v>
      </c>
      <c r="F507" s="37" t="s">
        <v>14</v>
      </c>
      <c r="G507" s="41">
        <f>C507/50*1.05</f>
        <v>1300.12249598251</v>
      </c>
    </row>
    <row r="508" customHeight="1" spans="1:7">
      <c r="A508" s="37" t="s">
        <v>379</v>
      </c>
      <c r="B508" s="37" t="s">
        <v>387</v>
      </c>
      <c r="C508" s="38">
        <v>11274.2059798943</v>
      </c>
      <c r="D508" s="37" t="s">
        <v>23</v>
      </c>
      <c r="E508" s="37" t="s">
        <v>24</v>
      </c>
      <c r="F508" s="37" t="s">
        <v>25</v>
      </c>
      <c r="G508" s="41">
        <f>C508*1.05</f>
        <v>11837.916278889</v>
      </c>
    </row>
    <row r="509" customHeight="1" spans="1:7">
      <c r="A509" s="37" t="s">
        <v>379</v>
      </c>
      <c r="B509" s="37" t="s">
        <v>387</v>
      </c>
      <c r="C509" s="38">
        <v>11274.2059798943</v>
      </c>
      <c r="D509" s="37" t="s">
        <v>380</v>
      </c>
      <c r="E509" s="37" t="s">
        <v>387</v>
      </c>
      <c r="F509" s="37" t="s">
        <v>388</v>
      </c>
      <c r="G509" s="41">
        <f>C509*1.05</f>
        <v>11837.916278889</v>
      </c>
    </row>
    <row r="510" customHeight="1" spans="1:7">
      <c r="A510" s="37" t="s">
        <v>379</v>
      </c>
      <c r="B510" s="37" t="s">
        <v>387</v>
      </c>
      <c r="C510" s="38">
        <v>11274.2059798943</v>
      </c>
      <c r="D510" s="37" t="s">
        <v>26</v>
      </c>
      <c r="E510" s="37" t="s">
        <v>27</v>
      </c>
      <c r="F510" s="37" t="s">
        <v>28</v>
      </c>
      <c r="G510" s="41">
        <f>C510*1.05</f>
        <v>11837.916278889</v>
      </c>
    </row>
    <row r="511" customHeight="1" spans="1:7">
      <c r="A511" s="37" t="s">
        <v>379</v>
      </c>
      <c r="B511" s="37" t="s">
        <v>387</v>
      </c>
      <c r="C511" s="38">
        <v>11274.2059798943</v>
      </c>
      <c r="D511" s="37" t="s">
        <v>63</v>
      </c>
      <c r="E511" s="37" t="s">
        <v>163</v>
      </c>
      <c r="F511" s="37" t="s">
        <v>164</v>
      </c>
      <c r="G511" s="41">
        <f>C511*1.05</f>
        <v>11837.916278889</v>
      </c>
    </row>
    <row r="512" customHeight="1" spans="1:7">
      <c r="A512" s="37" t="s">
        <v>379</v>
      </c>
      <c r="B512" s="37" t="s">
        <v>387</v>
      </c>
      <c r="C512" s="38">
        <v>11274.2059798943</v>
      </c>
      <c r="D512" s="37" t="s">
        <v>12</v>
      </c>
      <c r="E512" s="37" t="s">
        <v>13</v>
      </c>
      <c r="F512" s="37" t="s">
        <v>14</v>
      </c>
      <c r="G512" s="41">
        <f>C512/170*1.05</f>
        <v>69.6348016405236</v>
      </c>
    </row>
    <row r="513" customHeight="1" spans="1:7">
      <c r="A513" s="37" t="s">
        <v>389</v>
      </c>
      <c r="B513" s="37" t="s">
        <v>8</v>
      </c>
      <c r="C513" s="38">
        <v>565.69966442953</v>
      </c>
      <c r="D513" s="37" t="s">
        <v>9</v>
      </c>
      <c r="E513" s="37" t="s">
        <v>50</v>
      </c>
      <c r="F513" s="37" t="s">
        <v>51</v>
      </c>
      <c r="G513" s="41">
        <f>C513*1.05</f>
        <v>593.984647651007</v>
      </c>
    </row>
    <row r="514" customHeight="1" spans="1:7">
      <c r="A514" s="37" t="s">
        <v>389</v>
      </c>
      <c r="B514" s="37" t="s">
        <v>8</v>
      </c>
      <c r="C514" s="38">
        <v>565.69966442953</v>
      </c>
      <c r="D514" s="37" t="s">
        <v>12</v>
      </c>
      <c r="E514" s="37" t="s">
        <v>13</v>
      </c>
      <c r="F514" s="37" t="s">
        <v>14</v>
      </c>
      <c r="G514" s="41">
        <f>C514/12*1.05</f>
        <v>49.4987206375839</v>
      </c>
    </row>
    <row r="515" customHeight="1" spans="1:7">
      <c r="A515" s="37" t="s">
        <v>390</v>
      </c>
      <c r="B515" s="37" t="s">
        <v>8</v>
      </c>
      <c r="C515" s="38">
        <v>152.86498973306</v>
      </c>
      <c r="D515" s="37" t="s">
        <v>9</v>
      </c>
      <c r="E515" s="37" t="s">
        <v>47</v>
      </c>
      <c r="F515" s="37" t="s">
        <v>48</v>
      </c>
      <c r="G515" s="41">
        <f>C515*1.05</f>
        <v>160.508239219713</v>
      </c>
    </row>
    <row r="516" customHeight="1" spans="1:7">
      <c r="A516" s="37" t="s">
        <v>390</v>
      </c>
      <c r="B516" s="37" t="s">
        <v>8</v>
      </c>
      <c r="C516" s="38">
        <v>152.86498973306</v>
      </c>
      <c r="D516" s="37" t="s">
        <v>12</v>
      </c>
      <c r="E516" s="37" t="s">
        <v>29</v>
      </c>
      <c r="F516" s="37" t="s">
        <v>30</v>
      </c>
      <c r="G516" s="41">
        <f>C516/10*1.05</f>
        <v>16.0508239219713</v>
      </c>
    </row>
    <row r="517" customHeight="1" spans="1:7">
      <c r="A517" s="37" t="s">
        <v>391</v>
      </c>
      <c r="B517" s="37" t="s">
        <v>8</v>
      </c>
      <c r="C517" s="38">
        <v>59.659804343152</v>
      </c>
      <c r="D517" s="37" t="s">
        <v>9</v>
      </c>
      <c r="E517" s="37" t="s">
        <v>50</v>
      </c>
      <c r="F517" s="37" t="s">
        <v>51</v>
      </c>
      <c r="G517" s="41">
        <f>C517*1.05</f>
        <v>62.6427945603096</v>
      </c>
    </row>
    <row r="518" customHeight="1" spans="1:7">
      <c r="A518" s="37" t="s">
        <v>391</v>
      </c>
      <c r="B518" s="37" t="s">
        <v>8</v>
      </c>
      <c r="C518" s="38">
        <v>59.659804343152</v>
      </c>
      <c r="D518" s="37" t="s">
        <v>12</v>
      </c>
      <c r="E518" s="37" t="s">
        <v>13</v>
      </c>
      <c r="F518" s="37" t="s">
        <v>14</v>
      </c>
      <c r="G518" s="41">
        <f>C518/15*1.05</f>
        <v>4.17618630402064</v>
      </c>
    </row>
    <row r="519" customHeight="1" spans="1:7">
      <c r="A519" s="37" t="s">
        <v>391</v>
      </c>
      <c r="B519" s="37" t="s">
        <v>8</v>
      </c>
      <c r="C519" s="38">
        <v>59.659804343152</v>
      </c>
      <c r="D519" s="37" t="s">
        <v>76</v>
      </c>
      <c r="E519" s="37" t="s">
        <v>77</v>
      </c>
      <c r="F519" s="37" t="s">
        <v>78</v>
      </c>
      <c r="G519" s="41">
        <f>C519*1.05</f>
        <v>62.6427945603096</v>
      </c>
    </row>
    <row r="520" customHeight="1" spans="1:7">
      <c r="A520" s="37" t="s">
        <v>392</v>
      </c>
      <c r="B520" s="37" t="s">
        <v>8</v>
      </c>
      <c r="C520" s="38">
        <v>707.553219213081</v>
      </c>
      <c r="D520" s="37" t="s">
        <v>9</v>
      </c>
      <c r="E520" s="37" t="s">
        <v>47</v>
      </c>
      <c r="F520" s="37" t="s">
        <v>48</v>
      </c>
      <c r="G520" s="41">
        <f>C520*1.05</f>
        <v>742.930880173735</v>
      </c>
    </row>
    <row r="521" customHeight="1" spans="1:7">
      <c r="A521" s="37" t="s">
        <v>392</v>
      </c>
      <c r="B521" s="37" t="s">
        <v>8</v>
      </c>
      <c r="C521" s="38">
        <v>707.553219213081</v>
      </c>
      <c r="D521" s="37" t="s">
        <v>12</v>
      </c>
      <c r="E521" s="37" t="s">
        <v>29</v>
      </c>
      <c r="F521" s="37" t="s">
        <v>30</v>
      </c>
      <c r="G521" s="41">
        <f>C521/6*1.05</f>
        <v>123.821813362289</v>
      </c>
    </row>
    <row r="522" customHeight="1" spans="1:7">
      <c r="A522" s="37" t="s">
        <v>393</v>
      </c>
      <c r="B522" s="37" t="s">
        <v>8</v>
      </c>
      <c r="C522" s="38">
        <v>1161.6183371064</v>
      </c>
      <c r="D522" s="37" t="s">
        <v>9</v>
      </c>
      <c r="E522" s="37" t="s">
        <v>47</v>
      </c>
      <c r="F522" s="37" t="s">
        <v>48</v>
      </c>
      <c r="G522" s="41">
        <f>C522*1.05</f>
        <v>1219.69925396172</v>
      </c>
    </row>
    <row r="523" customHeight="1" spans="1:7">
      <c r="A523" s="37" t="s">
        <v>393</v>
      </c>
      <c r="B523" s="37" t="s">
        <v>8</v>
      </c>
      <c r="C523" s="38">
        <v>1161.6183371064</v>
      </c>
      <c r="D523" s="37" t="s">
        <v>12</v>
      </c>
      <c r="E523" s="37" t="s">
        <v>29</v>
      </c>
      <c r="F523" s="37" t="s">
        <v>30</v>
      </c>
      <c r="G523" s="41">
        <f>C523/8*1.05</f>
        <v>152.462406745215</v>
      </c>
    </row>
    <row r="524" customHeight="1" spans="1:7">
      <c r="A524" s="37" t="s">
        <v>394</v>
      </c>
      <c r="B524" s="37" t="s">
        <v>8</v>
      </c>
      <c r="C524" s="38">
        <v>482.759149818559</v>
      </c>
      <c r="D524" s="37" t="s">
        <v>9</v>
      </c>
      <c r="E524" s="37" t="s">
        <v>50</v>
      </c>
      <c r="F524" s="37" t="s">
        <v>51</v>
      </c>
      <c r="G524" s="41">
        <f>C524*1.05</f>
        <v>506.897107309487</v>
      </c>
    </row>
    <row r="525" customHeight="1" spans="1:7">
      <c r="A525" s="37" t="s">
        <v>394</v>
      </c>
      <c r="B525" s="37" t="s">
        <v>8</v>
      </c>
      <c r="C525" s="38">
        <v>482.759149818559</v>
      </c>
      <c r="D525" s="37" t="s">
        <v>12</v>
      </c>
      <c r="E525" s="37" t="s">
        <v>13</v>
      </c>
      <c r="F525" s="37" t="s">
        <v>14</v>
      </c>
      <c r="G525" s="41">
        <f>C525/12*1.05</f>
        <v>42.2414256091239</v>
      </c>
    </row>
    <row r="526" customHeight="1" spans="1:7">
      <c r="A526" s="37" t="s">
        <v>395</v>
      </c>
      <c r="B526" s="37" t="s">
        <v>8</v>
      </c>
      <c r="C526" s="38">
        <v>526.058511777302</v>
      </c>
      <c r="D526" s="37" t="s">
        <v>9</v>
      </c>
      <c r="E526" s="37" t="s">
        <v>47</v>
      </c>
      <c r="F526" s="37" t="s">
        <v>48</v>
      </c>
      <c r="G526" s="41">
        <f>C526*1.05</f>
        <v>552.361437366167</v>
      </c>
    </row>
    <row r="527" customHeight="1" spans="1:7">
      <c r="A527" s="37" t="s">
        <v>395</v>
      </c>
      <c r="B527" s="37" t="s">
        <v>8</v>
      </c>
      <c r="C527" s="38">
        <v>526.058511777302</v>
      </c>
      <c r="D527" s="37" t="s">
        <v>12</v>
      </c>
      <c r="E527" s="37" t="s">
        <v>29</v>
      </c>
      <c r="F527" s="37" t="s">
        <v>30</v>
      </c>
      <c r="G527" s="41">
        <f>C527/8*1.05</f>
        <v>69.0451796707709</v>
      </c>
    </row>
    <row r="528" customHeight="1" spans="1:7">
      <c r="A528" s="37" t="s">
        <v>396</v>
      </c>
      <c r="B528" s="37" t="s">
        <v>8</v>
      </c>
      <c r="C528" s="38">
        <v>48.0633942558747</v>
      </c>
      <c r="D528" s="37" t="s">
        <v>9</v>
      </c>
      <c r="E528" s="37" t="s">
        <v>50</v>
      </c>
      <c r="F528" s="37" t="s">
        <v>51</v>
      </c>
      <c r="G528" s="41">
        <f>C528*1.05</f>
        <v>50.4665639686684</v>
      </c>
    </row>
    <row r="529" customHeight="1" spans="1:7">
      <c r="A529" s="37" t="s">
        <v>396</v>
      </c>
      <c r="B529" s="37" t="s">
        <v>8</v>
      </c>
      <c r="C529" s="38">
        <v>48.0633942558747</v>
      </c>
      <c r="D529" s="37" t="s">
        <v>12</v>
      </c>
      <c r="E529" s="37" t="s">
        <v>13</v>
      </c>
      <c r="F529" s="37" t="s">
        <v>14</v>
      </c>
      <c r="G529" s="41">
        <f>C529/10*1.05</f>
        <v>5.04665639686684</v>
      </c>
    </row>
    <row r="530" customHeight="1" spans="1:7">
      <c r="A530" s="37" t="s">
        <v>397</v>
      </c>
      <c r="B530" s="37" t="s">
        <v>8</v>
      </c>
      <c r="C530" s="38">
        <v>101.866415804327</v>
      </c>
      <c r="D530" s="37" t="s">
        <v>9</v>
      </c>
      <c r="E530" s="37" t="s">
        <v>47</v>
      </c>
      <c r="F530" s="37" t="s">
        <v>48</v>
      </c>
      <c r="G530" s="41">
        <f>C530*1.05</f>
        <v>106.959736594543</v>
      </c>
    </row>
    <row r="531" customHeight="1" spans="1:7">
      <c r="A531" s="37" t="s">
        <v>397</v>
      </c>
      <c r="B531" s="37" t="s">
        <v>8</v>
      </c>
      <c r="C531" s="38">
        <v>101.866415804327</v>
      </c>
      <c r="D531" s="37" t="s">
        <v>12</v>
      </c>
      <c r="E531" s="37" t="s">
        <v>29</v>
      </c>
      <c r="F531" s="37" t="s">
        <v>30</v>
      </c>
      <c r="G531" s="41">
        <f>C531/6*1.05</f>
        <v>17.8266227657572</v>
      </c>
    </row>
    <row r="532" customHeight="1" spans="1:7">
      <c r="A532" s="37" t="s">
        <v>398</v>
      </c>
      <c r="B532" s="37" t="s">
        <v>8</v>
      </c>
      <c r="C532" s="38">
        <v>101.866415804327</v>
      </c>
      <c r="D532" s="37" t="s">
        <v>9</v>
      </c>
      <c r="E532" s="37" t="s">
        <v>50</v>
      </c>
      <c r="F532" s="37" t="s">
        <v>51</v>
      </c>
      <c r="G532" s="41">
        <f>C532*1.05</f>
        <v>106.959736594543</v>
      </c>
    </row>
    <row r="533" customHeight="1" spans="1:7">
      <c r="A533" s="37" t="s">
        <v>398</v>
      </c>
      <c r="B533" s="37" t="s">
        <v>8</v>
      </c>
      <c r="C533" s="38">
        <v>101.866415804327</v>
      </c>
      <c r="D533" s="37" t="s">
        <v>12</v>
      </c>
      <c r="E533" s="37" t="s">
        <v>13</v>
      </c>
      <c r="F533" s="37" t="s">
        <v>14</v>
      </c>
      <c r="G533" s="41">
        <f>C533/12*1.05</f>
        <v>8.91331138287861</v>
      </c>
    </row>
    <row r="534" customHeight="1" spans="1:7">
      <c r="A534" s="37" t="s">
        <v>399</v>
      </c>
      <c r="B534" s="37" t="s">
        <v>8</v>
      </c>
      <c r="C534" s="38">
        <v>31.6507218381456</v>
      </c>
      <c r="D534" s="37" t="s">
        <v>9</v>
      </c>
      <c r="E534" s="37" t="s">
        <v>47</v>
      </c>
      <c r="F534" s="37" t="s">
        <v>48</v>
      </c>
      <c r="G534" s="41">
        <f>C534*1.05</f>
        <v>33.2332579300529</v>
      </c>
    </row>
    <row r="535" customHeight="1" spans="1:7">
      <c r="A535" s="37" t="s">
        <v>399</v>
      </c>
      <c r="B535" s="37" t="s">
        <v>8</v>
      </c>
      <c r="C535" s="38">
        <v>31.6507218381456</v>
      </c>
      <c r="D535" s="37" t="s">
        <v>12</v>
      </c>
      <c r="E535" s="37" t="s">
        <v>29</v>
      </c>
      <c r="F535" s="37" t="s">
        <v>30</v>
      </c>
      <c r="G535" s="41">
        <f>C535/5*1.05</f>
        <v>6.64665158601058</v>
      </c>
    </row>
    <row r="536" customHeight="1" spans="1:7">
      <c r="A536" s="37" t="s">
        <v>400</v>
      </c>
      <c r="B536" s="37" t="s">
        <v>401</v>
      </c>
      <c r="C536" s="38">
        <v>59.1739799222798</v>
      </c>
      <c r="D536" s="37" t="s">
        <v>9</v>
      </c>
      <c r="E536" s="37" t="s">
        <v>47</v>
      </c>
      <c r="F536" s="37" t="s">
        <v>11</v>
      </c>
      <c r="G536" s="41">
        <f>C536*1.05</f>
        <v>62.1326789183938</v>
      </c>
    </row>
    <row r="537" customHeight="1" spans="1:7">
      <c r="A537" s="37" t="s">
        <v>400</v>
      </c>
      <c r="B537" s="37" t="s">
        <v>401</v>
      </c>
      <c r="C537" s="38">
        <v>59.1739799222798</v>
      </c>
      <c r="D537" s="37" t="s">
        <v>12</v>
      </c>
      <c r="E537" s="37" t="s">
        <v>29</v>
      </c>
      <c r="F537" s="37" t="s">
        <v>30</v>
      </c>
      <c r="G537" s="41">
        <f>C537/6*1.05</f>
        <v>10.355446486399</v>
      </c>
    </row>
    <row r="538" customHeight="1" spans="1:7">
      <c r="A538" s="37" t="s">
        <v>402</v>
      </c>
      <c r="B538" s="37" t="s">
        <v>8</v>
      </c>
      <c r="C538" s="38">
        <v>31.2663796724066</v>
      </c>
      <c r="D538" s="37" t="s">
        <v>9</v>
      </c>
      <c r="E538" s="37" t="s">
        <v>50</v>
      </c>
      <c r="F538" s="37" t="s">
        <v>51</v>
      </c>
      <c r="G538" s="41">
        <f>C538*1.05</f>
        <v>32.8296986560269</v>
      </c>
    </row>
    <row r="539" customHeight="1" spans="1:7">
      <c r="A539" s="37" t="s">
        <v>402</v>
      </c>
      <c r="B539" s="37" t="s">
        <v>8</v>
      </c>
      <c r="C539" s="38">
        <v>31.2663796724066</v>
      </c>
      <c r="D539" s="37" t="s">
        <v>12</v>
      </c>
      <c r="E539" s="37" t="s">
        <v>13</v>
      </c>
      <c r="F539" s="37" t="s">
        <v>14</v>
      </c>
      <c r="G539" s="41">
        <f>C539/20*1.05</f>
        <v>1.64148493280135</v>
      </c>
    </row>
    <row r="540" customHeight="1" spans="1:7">
      <c r="A540" s="37" t="s">
        <v>403</v>
      </c>
      <c r="B540" s="37" t="s">
        <v>8</v>
      </c>
      <c r="C540" s="38">
        <v>2123.85380514322</v>
      </c>
      <c r="D540" s="37" t="s">
        <v>9</v>
      </c>
      <c r="E540" s="37" t="s">
        <v>50</v>
      </c>
      <c r="F540" s="37" t="s">
        <v>51</v>
      </c>
      <c r="G540" s="41">
        <f>C540*1.05</f>
        <v>2230.04649540038</v>
      </c>
    </row>
    <row r="541" customHeight="1" spans="1:7">
      <c r="A541" s="37" t="s">
        <v>403</v>
      </c>
      <c r="B541" s="37" t="s">
        <v>8</v>
      </c>
      <c r="C541" s="38">
        <v>2123.85380514322</v>
      </c>
      <c r="D541" s="37" t="s">
        <v>12</v>
      </c>
      <c r="E541" s="37" t="s">
        <v>13</v>
      </c>
      <c r="F541" s="37" t="s">
        <v>14</v>
      </c>
      <c r="G541" s="41">
        <f>C541/15*1.05</f>
        <v>148.669766360025</v>
      </c>
    </row>
    <row r="542" customHeight="1" spans="1:7">
      <c r="A542" s="37" t="s">
        <v>404</v>
      </c>
      <c r="B542" s="37" t="s">
        <v>8</v>
      </c>
      <c r="C542" s="38">
        <v>142.595530326276</v>
      </c>
      <c r="D542" s="37" t="s">
        <v>9</v>
      </c>
      <c r="E542" s="37" t="s">
        <v>50</v>
      </c>
      <c r="F542" s="37" t="s">
        <v>51</v>
      </c>
      <c r="G542" s="41">
        <f>C542*1.05</f>
        <v>149.72530684259</v>
      </c>
    </row>
    <row r="543" customHeight="1" spans="1:7">
      <c r="A543" s="37" t="s">
        <v>404</v>
      </c>
      <c r="B543" s="37" t="s">
        <v>8</v>
      </c>
      <c r="C543" s="38">
        <v>142.595530326276</v>
      </c>
      <c r="D543" s="37" t="s">
        <v>12</v>
      </c>
      <c r="E543" s="37" t="s">
        <v>208</v>
      </c>
      <c r="F543" s="37" t="s">
        <v>209</v>
      </c>
      <c r="G543" s="41">
        <f>C543/15*1.05</f>
        <v>9.98168712283932</v>
      </c>
    </row>
    <row r="544" customHeight="1" spans="1:7">
      <c r="A544" s="37" t="s">
        <v>404</v>
      </c>
      <c r="B544" s="37" t="s">
        <v>8</v>
      </c>
      <c r="C544" s="38">
        <v>142.595530326276</v>
      </c>
      <c r="D544" s="37" t="s">
        <v>76</v>
      </c>
      <c r="E544" s="37" t="s">
        <v>77</v>
      </c>
      <c r="F544" s="37" t="s">
        <v>78</v>
      </c>
      <c r="G544" s="41">
        <f>C544*1.05</f>
        <v>149.72530684259</v>
      </c>
    </row>
    <row r="545" customHeight="1" spans="1:7">
      <c r="A545" s="37" t="s">
        <v>405</v>
      </c>
      <c r="B545" s="37" t="s">
        <v>181</v>
      </c>
      <c r="C545" s="38">
        <v>2411.88977579528</v>
      </c>
      <c r="D545" s="37" t="s">
        <v>23</v>
      </c>
      <c r="E545" s="37" t="s">
        <v>24</v>
      </c>
      <c r="F545" s="37" t="s">
        <v>25</v>
      </c>
      <c r="G545" s="41">
        <f>C545*2*1.05</f>
        <v>5064.96852917009</v>
      </c>
    </row>
    <row r="546" customHeight="1" spans="1:7">
      <c r="A546" s="37" t="s">
        <v>405</v>
      </c>
      <c r="B546" s="37" t="s">
        <v>181</v>
      </c>
      <c r="C546" s="38">
        <v>2411.88977579528</v>
      </c>
      <c r="D546" s="37" t="s">
        <v>406</v>
      </c>
      <c r="E546" s="37" t="s">
        <v>70</v>
      </c>
      <c r="F546" s="37" t="s">
        <v>407</v>
      </c>
      <c r="G546" s="41">
        <f>C546*20*0.84/1000</f>
        <v>40.5197482333607</v>
      </c>
    </row>
    <row r="547" customHeight="1" spans="1:7">
      <c r="A547" s="37" t="s">
        <v>405</v>
      </c>
      <c r="B547" s="37" t="s">
        <v>181</v>
      </c>
      <c r="C547" s="38">
        <v>2411.88977579528</v>
      </c>
      <c r="D547" s="37" t="s">
        <v>408</v>
      </c>
      <c r="E547" s="37" t="s">
        <v>182</v>
      </c>
      <c r="F547" s="37" t="s">
        <v>409</v>
      </c>
      <c r="G547" s="41">
        <f>C547*1.05</f>
        <v>2532.48426458504</v>
      </c>
    </row>
    <row r="548" customHeight="1" spans="1:7">
      <c r="A548" s="37" t="s">
        <v>405</v>
      </c>
      <c r="B548" s="37" t="s">
        <v>181</v>
      </c>
      <c r="C548" s="38">
        <v>2411.88977579528</v>
      </c>
      <c r="D548" s="37" t="s">
        <v>410</v>
      </c>
      <c r="E548" s="37" t="s">
        <v>70</v>
      </c>
      <c r="F548" s="37" t="s">
        <v>411</v>
      </c>
      <c r="G548" s="41">
        <f>C548*20*0.84/1000</f>
        <v>40.5197482333607</v>
      </c>
    </row>
    <row r="549" customHeight="1" spans="1:7">
      <c r="A549" s="37" t="s">
        <v>405</v>
      </c>
      <c r="B549" s="37" t="s">
        <v>181</v>
      </c>
      <c r="C549" s="38">
        <v>2411.88977579528</v>
      </c>
      <c r="D549" s="37" t="s">
        <v>412</v>
      </c>
      <c r="E549" s="37" t="s">
        <v>186</v>
      </c>
      <c r="F549" s="37" t="s">
        <v>413</v>
      </c>
      <c r="G549" s="41">
        <f>C549*1.05</f>
        <v>2532.48426458504</v>
      </c>
    </row>
    <row r="550" customHeight="1" spans="1:7">
      <c r="A550" s="37" t="s">
        <v>405</v>
      </c>
      <c r="B550" s="37" t="s">
        <v>181</v>
      </c>
      <c r="C550" s="38">
        <v>2411.88977579528</v>
      </c>
      <c r="D550" s="37" t="s">
        <v>12</v>
      </c>
      <c r="E550" s="37" t="s">
        <v>138</v>
      </c>
      <c r="F550" s="37" t="s">
        <v>139</v>
      </c>
      <c r="G550" s="41">
        <f>C550/6*1.05</f>
        <v>422.080710764174</v>
      </c>
    </row>
    <row r="551" customHeight="1" spans="1:7">
      <c r="A551" s="37" t="s">
        <v>414</v>
      </c>
      <c r="B551" s="37" t="s">
        <v>8</v>
      </c>
      <c r="C551" s="38">
        <v>51.1034183673469</v>
      </c>
      <c r="D551" s="37" t="s">
        <v>9</v>
      </c>
      <c r="E551" s="37" t="s">
        <v>50</v>
      </c>
      <c r="F551" s="37" t="s">
        <v>51</v>
      </c>
      <c r="G551" s="41">
        <f>C551*1.05</f>
        <v>53.6585892857142</v>
      </c>
    </row>
    <row r="552" customHeight="1" spans="1:7">
      <c r="A552" s="37" t="s">
        <v>414</v>
      </c>
      <c r="B552" s="37" t="s">
        <v>8</v>
      </c>
      <c r="C552" s="38">
        <v>51.1034183673469</v>
      </c>
      <c r="D552" s="37" t="s">
        <v>12</v>
      </c>
      <c r="E552" s="37" t="s">
        <v>13</v>
      </c>
      <c r="F552" s="37" t="s">
        <v>14</v>
      </c>
      <c r="G552" s="41">
        <f>C552/15*1.05</f>
        <v>3.57723928571428</v>
      </c>
    </row>
    <row r="553" customHeight="1" spans="1:7">
      <c r="A553" s="37" t="s">
        <v>414</v>
      </c>
      <c r="B553" s="37" t="s">
        <v>8</v>
      </c>
      <c r="C553" s="38">
        <v>51.1034183673469</v>
      </c>
      <c r="D553" s="37" t="s">
        <v>76</v>
      </c>
      <c r="E553" s="37" t="s">
        <v>77</v>
      </c>
      <c r="F553" s="37" t="s">
        <v>78</v>
      </c>
      <c r="G553" s="41">
        <f>C553*1.05</f>
        <v>53.6585892857142</v>
      </c>
    </row>
    <row r="554" customHeight="1" spans="1:7">
      <c r="A554" s="37" t="s">
        <v>414</v>
      </c>
      <c r="B554" s="37" t="s">
        <v>102</v>
      </c>
      <c r="C554" s="38">
        <v>17431.9794305401</v>
      </c>
      <c r="D554" s="37" t="s">
        <v>23</v>
      </c>
      <c r="E554" s="37" t="s">
        <v>24</v>
      </c>
      <c r="F554" s="37" t="s">
        <v>25</v>
      </c>
      <c r="G554" s="41">
        <f>C554*1.05</f>
        <v>18303.5784020671</v>
      </c>
    </row>
    <row r="555" customHeight="1" spans="1:7">
      <c r="A555" s="37" t="s">
        <v>414</v>
      </c>
      <c r="B555" s="37" t="s">
        <v>102</v>
      </c>
      <c r="C555" s="38">
        <v>17431.9794305401</v>
      </c>
      <c r="D555" s="37" t="s">
        <v>69</v>
      </c>
      <c r="E555" s="37" t="s">
        <v>70</v>
      </c>
      <c r="F555" s="37" t="s">
        <v>71</v>
      </c>
      <c r="G555" s="41">
        <f>C555*1.05</f>
        <v>18303.5784020671</v>
      </c>
    </row>
    <row r="556" customHeight="1" spans="1:7">
      <c r="A556" s="37" t="s">
        <v>414</v>
      </c>
      <c r="B556" s="37" t="s">
        <v>102</v>
      </c>
      <c r="C556" s="38">
        <v>17431.9794305401</v>
      </c>
      <c r="D556" s="37" t="s">
        <v>26</v>
      </c>
      <c r="E556" s="37" t="s">
        <v>27</v>
      </c>
      <c r="F556" s="37" t="s">
        <v>28</v>
      </c>
      <c r="G556" s="41">
        <f>C556*1.05</f>
        <v>18303.5784020671</v>
      </c>
    </row>
    <row r="557" customHeight="1" spans="1:7">
      <c r="A557" s="37" t="s">
        <v>414</v>
      </c>
      <c r="B557" s="37" t="s">
        <v>102</v>
      </c>
      <c r="C557" s="38">
        <v>17431.9794305401</v>
      </c>
      <c r="D557" s="37" t="s">
        <v>415</v>
      </c>
      <c r="E557" s="37" t="s">
        <v>102</v>
      </c>
      <c r="F557" s="37" t="s">
        <v>416</v>
      </c>
      <c r="G557" s="41">
        <f t="shared" ref="G557:G559" si="22">C557*1.05</f>
        <v>18303.5784020671</v>
      </c>
    </row>
    <row r="558" customHeight="1" spans="1:7">
      <c r="A558" s="37" t="s">
        <v>414</v>
      </c>
      <c r="B558" s="37" t="s">
        <v>102</v>
      </c>
      <c r="C558" s="38">
        <v>17431.9794305401</v>
      </c>
      <c r="D558" s="37" t="s">
        <v>417</v>
      </c>
      <c r="E558" s="37" t="s">
        <v>418</v>
      </c>
      <c r="F558" s="37" t="s">
        <v>419</v>
      </c>
      <c r="G558" s="41">
        <f t="shared" si="22"/>
        <v>18303.5784020671</v>
      </c>
    </row>
    <row r="559" customHeight="1" spans="1:7">
      <c r="A559" s="37" t="s">
        <v>414</v>
      </c>
      <c r="B559" s="37" t="s">
        <v>102</v>
      </c>
      <c r="C559" s="38">
        <v>17431.9794305401</v>
      </c>
      <c r="D559" s="37" t="s">
        <v>72</v>
      </c>
      <c r="E559" s="37" t="s">
        <v>73</v>
      </c>
      <c r="F559" s="37" t="s">
        <v>74</v>
      </c>
      <c r="G559" s="41">
        <f t="shared" si="22"/>
        <v>18303.5784020671</v>
      </c>
    </row>
    <row r="560" customHeight="1" spans="1:7">
      <c r="A560" s="37" t="s">
        <v>414</v>
      </c>
      <c r="B560" s="37" t="s">
        <v>102</v>
      </c>
      <c r="C560" s="38">
        <v>17431.9794305401</v>
      </c>
      <c r="D560" s="37" t="s">
        <v>12</v>
      </c>
      <c r="E560" s="37" t="s">
        <v>13</v>
      </c>
      <c r="F560" s="37" t="s">
        <v>14</v>
      </c>
      <c r="G560" s="41">
        <f>C560/56*1.05</f>
        <v>326.849614322627</v>
      </c>
    </row>
    <row r="561" customHeight="1" spans="1:7">
      <c r="A561" s="37" t="s">
        <v>414</v>
      </c>
      <c r="B561" s="37" t="s">
        <v>331</v>
      </c>
      <c r="C561" s="38">
        <v>3585.00352941176</v>
      </c>
      <c r="D561" s="37" t="s">
        <v>23</v>
      </c>
      <c r="E561" s="37" t="s">
        <v>24</v>
      </c>
      <c r="F561" s="37" t="s">
        <v>25</v>
      </c>
      <c r="G561" s="41">
        <f>C561*1.05</f>
        <v>3764.25370588235</v>
      </c>
    </row>
    <row r="562" customHeight="1" spans="1:7">
      <c r="A562" s="37" t="s">
        <v>414</v>
      </c>
      <c r="B562" s="37" t="s">
        <v>331</v>
      </c>
      <c r="C562" s="38">
        <v>3585.00352941176</v>
      </c>
      <c r="D562" s="37" t="s">
        <v>26</v>
      </c>
      <c r="E562" s="37" t="s">
        <v>27</v>
      </c>
      <c r="F562" s="37" t="s">
        <v>28</v>
      </c>
      <c r="G562" s="41">
        <f>C562*1.05</f>
        <v>3764.25370588235</v>
      </c>
    </row>
    <row r="563" customHeight="1" spans="1:7">
      <c r="A563" s="37" t="s">
        <v>414</v>
      </c>
      <c r="B563" s="37" t="s">
        <v>331</v>
      </c>
      <c r="C563" s="38">
        <v>3585.00352941176</v>
      </c>
      <c r="D563" s="37" t="s">
        <v>420</v>
      </c>
      <c r="E563" s="37" t="s">
        <v>331</v>
      </c>
      <c r="F563" s="37" t="s">
        <v>421</v>
      </c>
      <c r="G563" s="41">
        <f t="shared" ref="G563:G564" si="23">C563*1.05</f>
        <v>3764.25370588235</v>
      </c>
    </row>
    <row r="564" customHeight="1" spans="1:7">
      <c r="A564" s="37" t="s">
        <v>414</v>
      </c>
      <c r="B564" s="37" t="s">
        <v>331</v>
      </c>
      <c r="C564" s="38">
        <v>3585.00352941176</v>
      </c>
      <c r="D564" s="37" t="s">
        <v>63</v>
      </c>
      <c r="E564" s="37" t="s">
        <v>163</v>
      </c>
      <c r="F564" s="37" t="s">
        <v>164</v>
      </c>
      <c r="G564" s="41">
        <f t="shared" si="23"/>
        <v>3764.25370588235</v>
      </c>
    </row>
    <row r="565" customHeight="1" spans="1:7">
      <c r="A565" s="37" t="s">
        <v>414</v>
      </c>
      <c r="B565" s="37" t="s">
        <v>331</v>
      </c>
      <c r="C565" s="38">
        <v>3585.00352941176</v>
      </c>
      <c r="D565" s="37" t="s">
        <v>12</v>
      </c>
      <c r="E565" s="37" t="s">
        <v>13</v>
      </c>
      <c r="F565" s="37" t="s">
        <v>14</v>
      </c>
      <c r="G565" s="41">
        <f>C565/200*1.05</f>
        <v>18.8212685294117</v>
      </c>
    </row>
    <row r="566" customHeight="1" spans="1:7">
      <c r="A566" s="37" t="s">
        <v>422</v>
      </c>
      <c r="B566" s="37" t="s">
        <v>8</v>
      </c>
      <c r="C566" s="38">
        <v>316.145411326995</v>
      </c>
      <c r="D566" s="37" t="s">
        <v>9</v>
      </c>
      <c r="E566" s="37" t="s">
        <v>47</v>
      </c>
      <c r="F566" s="37" t="s">
        <v>48</v>
      </c>
      <c r="G566" s="41">
        <f>C566*1.05</f>
        <v>331.952681893345</v>
      </c>
    </row>
    <row r="567" customHeight="1" spans="1:7">
      <c r="A567" s="37" t="s">
        <v>422</v>
      </c>
      <c r="B567" s="37" t="s">
        <v>8</v>
      </c>
      <c r="C567" s="38">
        <v>316.145411326995</v>
      </c>
      <c r="D567" s="37" t="s">
        <v>12</v>
      </c>
      <c r="E567" s="37" t="s">
        <v>29</v>
      </c>
      <c r="F567" s="37" t="s">
        <v>30</v>
      </c>
      <c r="G567" s="41">
        <f>C567/6*1.05</f>
        <v>55.3254469822241</v>
      </c>
    </row>
    <row r="568" customHeight="1" spans="1:7">
      <c r="A568" s="37" t="s">
        <v>423</v>
      </c>
      <c r="B568" s="37" t="s">
        <v>141</v>
      </c>
      <c r="C568" s="38">
        <v>6509.84441805226</v>
      </c>
      <c r="D568" s="37" t="s">
        <v>23</v>
      </c>
      <c r="E568" s="37" t="s">
        <v>24</v>
      </c>
      <c r="F568" s="37" t="s">
        <v>25</v>
      </c>
      <c r="G568" s="41">
        <f>C568*1.05</f>
        <v>6835.33663895487</v>
      </c>
    </row>
    <row r="569" customHeight="1" spans="1:7">
      <c r="A569" s="37" t="s">
        <v>423</v>
      </c>
      <c r="B569" s="37" t="s">
        <v>141</v>
      </c>
      <c r="C569" s="38">
        <v>6509.84441805226</v>
      </c>
      <c r="D569" s="37" t="s">
        <v>69</v>
      </c>
      <c r="E569" s="37" t="s">
        <v>70</v>
      </c>
      <c r="F569" s="37" t="s">
        <v>71</v>
      </c>
      <c r="G569" s="41">
        <f>C569*1.05</f>
        <v>6835.33663895487</v>
      </c>
    </row>
    <row r="570" customHeight="1" spans="1:7">
      <c r="A570" s="37" t="s">
        <v>423</v>
      </c>
      <c r="B570" s="37" t="s">
        <v>141</v>
      </c>
      <c r="C570" s="38">
        <v>6509.84441805226</v>
      </c>
      <c r="D570" s="37" t="s">
        <v>26</v>
      </c>
      <c r="E570" s="37" t="s">
        <v>27</v>
      </c>
      <c r="F570" s="37" t="s">
        <v>28</v>
      </c>
      <c r="G570" s="41">
        <f>C570*1.05</f>
        <v>6835.33663895487</v>
      </c>
    </row>
    <row r="571" customHeight="1" spans="1:7">
      <c r="A571" s="37" t="s">
        <v>423</v>
      </c>
      <c r="B571" s="37" t="s">
        <v>141</v>
      </c>
      <c r="C571" s="38">
        <v>6509.84441805226</v>
      </c>
      <c r="D571" s="37" t="s">
        <v>424</v>
      </c>
      <c r="E571" s="37" t="s">
        <v>141</v>
      </c>
      <c r="F571" s="37" t="s">
        <v>425</v>
      </c>
      <c r="G571" s="41">
        <f t="shared" ref="G571:G572" si="24">C571*1.05</f>
        <v>6835.33663895487</v>
      </c>
    </row>
    <row r="572" customHeight="1" spans="1:7">
      <c r="A572" s="37" t="s">
        <v>423</v>
      </c>
      <c r="B572" s="37" t="s">
        <v>141</v>
      </c>
      <c r="C572" s="38">
        <v>6509.84441805226</v>
      </c>
      <c r="D572" s="37" t="s">
        <v>72</v>
      </c>
      <c r="E572" s="37" t="s">
        <v>73</v>
      </c>
      <c r="F572" s="37" t="s">
        <v>74</v>
      </c>
      <c r="G572" s="41">
        <f t="shared" si="24"/>
        <v>6835.33663895487</v>
      </c>
    </row>
    <row r="573" customHeight="1" spans="1:7">
      <c r="A573" s="37" t="s">
        <v>423</v>
      </c>
      <c r="B573" s="37" t="s">
        <v>141</v>
      </c>
      <c r="C573" s="38">
        <v>6509.84441805226</v>
      </c>
      <c r="D573" s="37" t="s">
        <v>12</v>
      </c>
      <c r="E573" s="37" t="s">
        <v>13</v>
      </c>
      <c r="F573" s="37" t="s">
        <v>14</v>
      </c>
      <c r="G573" s="41">
        <f>C573/56*1.05</f>
        <v>122.05958283848</v>
      </c>
    </row>
    <row r="574" customHeight="1" spans="1:7">
      <c r="A574" s="37" t="s">
        <v>423</v>
      </c>
      <c r="B574" s="37" t="s">
        <v>8</v>
      </c>
      <c r="C574" s="38">
        <v>61.9989589839684</v>
      </c>
      <c r="D574" s="37" t="s">
        <v>9</v>
      </c>
      <c r="E574" s="37" t="s">
        <v>47</v>
      </c>
      <c r="F574" s="37" t="s">
        <v>48</v>
      </c>
      <c r="G574" s="41">
        <f>C574*1.05</f>
        <v>65.0989069331668</v>
      </c>
    </row>
    <row r="575" customHeight="1" spans="1:7">
      <c r="A575" s="37" t="s">
        <v>423</v>
      </c>
      <c r="B575" s="37" t="s">
        <v>8</v>
      </c>
      <c r="C575" s="38">
        <v>61.9989589839684</v>
      </c>
      <c r="D575" s="37" t="s">
        <v>12</v>
      </c>
      <c r="E575" s="37" t="s">
        <v>426</v>
      </c>
      <c r="F575" s="37" t="s">
        <v>427</v>
      </c>
      <c r="G575" s="41">
        <f>C575/15*1.05</f>
        <v>4.33992712887779</v>
      </c>
    </row>
    <row r="576" customHeight="1" spans="1:7">
      <c r="A576" s="37" t="s">
        <v>428</v>
      </c>
      <c r="B576" s="37" t="s">
        <v>429</v>
      </c>
      <c r="C576" s="38">
        <v>2090.21976682565</v>
      </c>
      <c r="D576" s="37" t="s">
        <v>23</v>
      </c>
      <c r="E576" s="37" t="s">
        <v>24</v>
      </c>
      <c r="F576" s="37" t="s">
        <v>25</v>
      </c>
      <c r="G576" s="41">
        <f>C576*1.05</f>
        <v>2194.73075516693</v>
      </c>
    </row>
    <row r="577" customHeight="1" spans="1:7">
      <c r="A577" s="37" t="s">
        <v>428</v>
      </c>
      <c r="B577" s="37" t="s">
        <v>429</v>
      </c>
      <c r="C577" s="38">
        <v>2090.21976682565</v>
      </c>
      <c r="D577" s="37" t="s">
        <v>26</v>
      </c>
      <c r="E577" s="37" t="s">
        <v>27</v>
      </c>
      <c r="F577" s="37" t="s">
        <v>28</v>
      </c>
      <c r="G577" s="41">
        <f>C577*1.05</f>
        <v>2194.73075516693</v>
      </c>
    </row>
    <row r="578" customHeight="1" spans="1:7">
      <c r="A578" s="37" t="s">
        <v>428</v>
      </c>
      <c r="B578" s="37" t="s">
        <v>429</v>
      </c>
      <c r="C578" s="38">
        <v>2090.21976682565</v>
      </c>
      <c r="D578" s="37" t="s">
        <v>430</v>
      </c>
      <c r="E578" s="37" t="s">
        <v>429</v>
      </c>
      <c r="F578" s="37" t="s">
        <v>431</v>
      </c>
      <c r="G578" s="41">
        <f>C578*1.05</f>
        <v>2194.73075516693</v>
      </c>
    </row>
    <row r="579" customHeight="1" spans="1:7">
      <c r="A579" s="37" t="s">
        <v>428</v>
      </c>
      <c r="B579" s="37" t="s">
        <v>429</v>
      </c>
      <c r="C579" s="38">
        <v>2090.21976682565</v>
      </c>
      <c r="D579" s="37" t="s">
        <v>432</v>
      </c>
      <c r="E579" s="37" t="s">
        <v>429</v>
      </c>
      <c r="F579" s="37" t="s">
        <v>433</v>
      </c>
      <c r="G579" s="41">
        <f t="shared" ref="G579" si="25">C579*1.05</f>
        <v>2194.73075516693</v>
      </c>
    </row>
    <row r="580" customHeight="1" spans="1:7">
      <c r="A580" s="37" t="s">
        <v>428</v>
      </c>
      <c r="B580" s="37" t="s">
        <v>429</v>
      </c>
      <c r="C580" s="38">
        <v>2090.21976682565</v>
      </c>
      <c r="D580" s="37" t="s">
        <v>358</v>
      </c>
      <c r="E580" s="37" t="s">
        <v>359</v>
      </c>
      <c r="F580" s="37" t="s">
        <v>360</v>
      </c>
      <c r="G580" s="41">
        <f>C580*1.01</f>
        <v>2111.12196449391</v>
      </c>
    </row>
    <row r="581" customHeight="1" spans="1:7">
      <c r="A581" s="37" t="s">
        <v>428</v>
      </c>
      <c r="B581" s="37" t="s">
        <v>429</v>
      </c>
      <c r="C581" s="38">
        <v>2090.21976682565</v>
      </c>
      <c r="D581" s="37" t="s">
        <v>12</v>
      </c>
      <c r="E581" s="37" t="s">
        <v>29</v>
      </c>
      <c r="F581" s="37" t="s">
        <v>30</v>
      </c>
      <c r="G581" s="41">
        <f>C581/84*1.05</f>
        <v>26.1277470853206</v>
      </c>
    </row>
    <row r="582" customHeight="1" spans="1:7">
      <c r="A582" s="37" t="s">
        <v>434</v>
      </c>
      <c r="B582" s="37" t="s">
        <v>8</v>
      </c>
      <c r="C582" s="38">
        <v>2090.21976682565</v>
      </c>
      <c r="D582" s="37" t="s">
        <v>9</v>
      </c>
      <c r="E582" s="37" t="s">
        <v>47</v>
      </c>
      <c r="F582" s="37" t="s">
        <v>48</v>
      </c>
      <c r="G582" s="41">
        <f>C582*1.05</f>
        <v>2194.73075516693</v>
      </c>
    </row>
    <row r="583" customHeight="1" spans="1:7">
      <c r="A583" s="37" t="s">
        <v>434</v>
      </c>
      <c r="B583" s="37" t="s">
        <v>8</v>
      </c>
      <c r="C583" s="38">
        <v>2090.21976682565</v>
      </c>
      <c r="D583" s="37" t="s">
        <v>12</v>
      </c>
      <c r="E583" s="37" t="s">
        <v>29</v>
      </c>
      <c r="F583" s="37" t="s">
        <v>30</v>
      </c>
      <c r="G583" s="41">
        <f>C583/8*1.05</f>
        <v>274.341344395867</v>
      </c>
    </row>
    <row r="584" customHeight="1" spans="1:7">
      <c r="A584" s="37" t="s">
        <v>435</v>
      </c>
      <c r="B584" s="37" t="s">
        <v>8</v>
      </c>
      <c r="C584" s="38">
        <v>148.772898565896</v>
      </c>
      <c r="D584" s="37" t="s">
        <v>9</v>
      </c>
      <c r="E584" s="37" t="s">
        <v>47</v>
      </c>
      <c r="F584" s="37" t="s">
        <v>11</v>
      </c>
      <c r="G584" s="41">
        <f>C584*1.05</f>
        <v>156.211543494191</v>
      </c>
    </row>
    <row r="585" customHeight="1" spans="1:7">
      <c r="A585" s="37" t="s">
        <v>435</v>
      </c>
      <c r="B585" s="37" t="s">
        <v>8</v>
      </c>
      <c r="C585" s="38">
        <v>148.772898565896</v>
      </c>
      <c r="D585" s="37" t="s">
        <v>12</v>
      </c>
      <c r="E585" s="37" t="s">
        <v>29</v>
      </c>
      <c r="F585" s="37" t="s">
        <v>30</v>
      </c>
      <c r="G585" s="41">
        <f>C585/10*1.05</f>
        <v>15.6211543494191</v>
      </c>
    </row>
    <row r="586" customHeight="1" spans="1:7">
      <c r="A586" s="37" t="s">
        <v>436</v>
      </c>
      <c r="B586" s="37" t="s">
        <v>437</v>
      </c>
      <c r="C586" s="38">
        <v>148.772898565896</v>
      </c>
      <c r="D586" s="37" t="s">
        <v>23</v>
      </c>
      <c r="E586" s="37" t="s">
        <v>24</v>
      </c>
      <c r="F586" s="37" t="s">
        <v>25</v>
      </c>
      <c r="G586" s="41">
        <f>C586*2*1.05</f>
        <v>312.423086988382</v>
      </c>
    </row>
    <row r="587" customHeight="1" spans="1:7">
      <c r="A587" s="37" t="s">
        <v>436</v>
      </c>
      <c r="B587" s="37" t="s">
        <v>437</v>
      </c>
      <c r="C587" s="38">
        <v>148.772898565896</v>
      </c>
      <c r="D587" s="37" t="s">
        <v>26</v>
      </c>
      <c r="E587" s="37" t="s">
        <v>27</v>
      </c>
      <c r="F587" s="37" t="s">
        <v>28</v>
      </c>
      <c r="G587" s="41">
        <f>C587*1.05</f>
        <v>156.211543494191</v>
      </c>
    </row>
    <row r="588" customHeight="1" spans="1:7">
      <c r="A588" s="37" t="s">
        <v>436</v>
      </c>
      <c r="B588" s="37" t="s">
        <v>437</v>
      </c>
      <c r="C588" s="38">
        <v>148.772898565896</v>
      </c>
      <c r="D588" s="37" t="s">
        <v>132</v>
      </c>
      <c r="E588" s="37" t="s">
        <v>133</v>
      </c>
      <c r="F588" s="37" t="s">
        <v>134</v>
      </c>
      <c r="G588" s="41">
        <f t="shared" ref="G588:G590" si="26">C588*1.05</f>
        <v>156.211543494191</v>
      </c>
    </row>
    <row r="589" customHeight="1" spans="1:7">
      <c r="A589" s="37" t="s">
        <v>436</v>
      </c>
      <c r="B589" s="37" t="s">
        <v>437</v>
      </c>
      <c r="C589" s="38">
        <v>148.772898565896</v>
      </c>
      <c r="D589" s="37" t="s">
        <v>438</v>
      </c>
      <c r="E589" s="37" t="s">
        <v>439</v>
      </c>
      <c r="F589" s="37" t="s">
        <v>440</v>
      </c>
      <c r="G589" s="41">
        <f t="shared" si="26"/>
        <v>156.211543494191</v>
      </c>
    </row>
    <row r="590" customHeight="1" spans="1:7">
      <c r="A590" s="37" t="s">
        <v>436</v>
      </c>
      <c r="B590" s="37" t="s">
        <v>437</v>
      </c>
      <c r="C590" s="38">
        <v>148.772898565896</v>
      </c>
      <c r="D590" s="37" t="s">
        <v>441</v>
      </c>
      <c r="E590" s="37" t="s">
        <v>442</v>
      </c>
      <c r="F590" s="37" t="s">
        <v>443</v>
      </c>
      <c r="G590" s="41">
        <f t="shared" si="26"/>
        <v>156.211543494191</v>
      </c>
    </row>
    <row r="591" customHeight="1" spans="1:7">
      <c r="A591" s="37" t="s">
        <v>436</v>
      </c>
      <c r="B591" s="37" t="s">
        <v>437</v>
      </c>
      <c r="C591" s="38">
        <v>148.772898565896</v>
      </c>
      <c r="D591" s="37" t="s">
        <v>444</v>
      </c>
      <c r="E591" s="37" t="s">
        <v>445</v>
      </c>
      <c r="F591" s="37" t="s">
        <v>446</v>
      </c>
      <c r="G591" s="41">
        <f>C591*10*1.05</f>
        <v>1562.11543494191</v>
      </c>
    </row>
    <row r="592" customHeight="1" spans="1:7">
      <c r="A592" s="37" t="s">
        <v>436</v>
      </c>
      <c r="B592" s="37" t="s">
        <v>437</v>
      </c>
      <c r="C592" s="38">
        <v>148.772898565896</v>
      </c>
      <c r="D592" s="37" t="s">
        <v>135</v>
      </c>
      <c r="E592" s="37" t="s">
        <v>136</v>
      </c>
      <c r="F592" s="37" t="s">
        <v>137</v>
      </c>
      <c r="G592" s="41">
        <f>C592*1.05</f>
        <v>156.211543494191</v>
      </c>
    </row>
    <row r="593" customHeight="1" spans="1:7">
      <c r="A593" s="37" t="s">
        <v>436</v>
      </c>
      <c r="B593" s="37" t="s">
        <v>437</v>
      </c>
      <c r="C593" s="38">
        <v>148.772898565896</v>
      </c>
      <c r="D593" s="37" t="s">
        <v>12</v>
      </c>
      <c r="E593" s="37" t="s">
        <v>138</v>
      </c>
      <c r="F593" s="37" t="s">
        <v>139</v>
      </c>
      <c r="G593" s="41">
        <f>C593/70*1.05</f>
        <v>2.23159347848844</v>
      </c>
    </row>
    <row r="594" customHeight="1" spans="1:7">
      <c r="A594" s="37" t="s">
        <v>447</v>
      </c>
      <c r="B594" s="37" t="s">
        <v>8</v>
      </c>
      <c r="C594" s="38">
        <v>35.6269487750557</v>
      </c>
      <c r="D594" s="37" t="s">
        <v>9</v>
      </c>
      <c r="E594" s="37" t="s">
        <v>47</v>
      </c>
      <c r="F594" s="37" t="s">
        <v>48</v>
      </c>
      <c r="G594" s="41">
        <f>C594*1.05</f>
        <v>37.4082962138085</v>
      </c>
    </row>
    <row r="595" customHeight="1" spans="1:7">
      <c r="A595" s="37" t="s">
        <v>447</v>
      </c>
      <c r="B595" s="37" t="s">
        <v>8</v>
      </c>
      <c r="C595" s="38">
        <v>35.6269487750557</v>
      </c>
      <c r="D595" s="37" t="s">
        <v>12</v>
      </c>
      <c r="E595" s="37" t="s">
        <v>13</v>
      </c>
      <c r="F595" s="37" t="s">
        <v>14</v>
      </c>
      <c r="G595" s="41">
        <f>C595/8*1.05</f>
        <v>4.67603702672606</v>
      </c>
    </row>
    <row r="596" customHeight="1" spans="1:7">
      <c r="A596" s="37" t="s">
        <v>447</v>
      </c>
      <c r="B596" s="37" t="s">
        <v>8</v>
      </c>
      <c r="C596" s="38">
        <v>35.6269487750557</v>
      </c>
      <c r="D596" s="37" t="s">
        <v>76</v>
      </c>
      <c r="E596" s="37" t="s">
        <v>448</v>
      </c>
      <c r="F596" s="37" t="s">
        <v>449</v>
      </c>
      <c r="G596" s="41">
        <f>C596*1.05</f>
        <v>37.4082962138085</v>
      </c>
    </row>
    <row r="597" customHeight="1" spans="1:7">
      <c r="A597" s="37" t="s">
        <v>450</v>
      </c>
      <c r="B597" s="37" t="s">
        <v>8</v>
      </c>
      <c r="C597" s="38">
        <v>67.4456555590159</v>
      </c>
      <c r="D597" s="37" t="s">
        <v>9</v>
      </c>
      <c r="E597" s="37" t="s">
        <v>50</v>
      </c>
      <c r="F597" s="37" t="s">
        <v>51</v>
      </c>
      <c r="G597" s="41">
        <f>C597*1.05</f>
        <v>70.8179383369667</v>
      </c>
    </row>
    <row r="598" customHeight="1" spans="1:7">
      <c r="A598" s="37" t="s">
        <v>450</v>
      </c>
      <c r="B598" s="37" t="s">
        <v>8</v>
      </c>
      <c r="C598" s="38">
        <v>67.4456555590159</v>
      </c>
      <c r="D598" s="37" t="s">
        <v>12</v>
      </c>
      <c r="E598" s="37" t="s">
        <v>426</v>
      </c>
      <c r="F598" s="37" t="s">
        <v>427</v>
      </c>
      <c r="G598" s="41">
        <f>C598/12*1.05</f>
        <v>5.90149486141389</v>
      </c>
    </row>
    <row r="599" customHeight="1" spans="1:7">
      <c r="A599" s="37" t="s">
        <v>451</v>
      </c>
      <c r="B599" s="37" t="s">
        <v>8</v>
      </c>
      <c r="C599" s="38">
        <v>67.4456555590159</v>
      </c>
      <c r="D599" s="37" t="s">
        <v>9</v>
      </c>
      <c r="E599" s="37" t="s">
        <v>50</v>
      </c>
      <c r="F599" s="37" t="s">
        <v>51</v>
      </c>
      <c r="G599" s="41">
        <f>C599*1.05</f>
        <v>70.8179383369667</v>
      </c>
    </row>
    <row r="600" customHeight="1" spans="1:7">
      <c r="A600" s="37" t="s">
        <v>451</v>
      </c>
      <c r="B600" s="37" t="s">
        <v>8</v>
      </c>
      <c r="C600" s="38">
        <v>67.4456555590159</v>
      </c>
      <c r="D600" s="37" t="s">
        <v>12</v>
      </c>
      <c r="E600" s="37" t="s">
        <v>13</v>
      </c>
      <c r="F600" s="37" t="s">
        <v>14</v>
      </c>
      <c r="G600" s="41">
        <f>C600/15*1.05</f>
        <v>4.72119588913111</v>
      </c>
    </row>
    <row r="601" customHeight="1" spans="1:7">
      <c r="A601" s="37" t="s">
        <v>451</v>
      </c>
      <c r="B601" s="37" t="s">
        <v>8</v>
      </c>
      <c r="C601" s="38">
        <v>67.4456555590159</v>
      </c>
      <c r="D601" s="37" t="s">
        <v>76</v>
      </c>
      <c r="E601" s="37" t="s">
        <v>116</v>
      </c>
      <c r="F601" s="37" t="s">
        <v>117</v>
      </c>
      <c r="G601" s="41">
        <f>C601*1.05</f>
        <v>70.8179383369667</v>
      </c>
    </row>
    <row r="602" customHeight="1" spans="1:7">
      <c r="A602" s="37" t="s">
        <v>452</v>
      </c>
      <c r="B602" s="37" t="s">
        <v>8</v>
      </c>
      <c r="C602" s="38">
        <v>302.634411397671</v>
      </c>
      <c r="D602" s="37" t="s">
        <v>9</v>
      </c>
      <c r="E602" s="37" t="s">
        <v>50</v>
      </c>
      <c r="F602" s="37" t="s">
        <v>51</v>
      </c>
      <c r="G602" s="41">
        <f>C602*1.05</f>
        <v>317.766131967555</v>
      </c>
    </row>
    <row r="603" customHeight="1" spans="1:7">
      <c r="A603" s="37" t="s">
        <v>452</v>
      </c>
      <c r="B603" s="37" t="s">
        <v>8</v>
      </c>
      <c r="C603" s="38">
        <v>302.634411397671</v>
      </c>
      <c r="D603" s="37" t="s">
        <v>12</v>
      </c>
      <c r="E603" s="37" t="s">
        <v>13</v>
      </c>
      <c r="F603" s="37" t="s">
        <v>14</v>
      </c>
      <c r="G603" s="41">
        <f>C603/10*1.05</f>
        <v>31.7766131967555</v>
      </c>
    </row>
    <row r="604" customHeight="1" spans="1:7">
      <c r="A604" s="37" t="s">
        <v>453</v>
      </c>
      <c r="B604" s="37" t="s">
        <v>60</v>
      </c>
      <c r="C604" s="38">
        <v>106558.061511782</v>
      </c>
      <c r="D604" s="37" t="s">
        <v>23</v>
      </c>
      <c r="E604" s="37" t="s">
        <v>24</v>
      </c>
      <c r="F604" s="37" t="s">
        <v>25</v>
      </c>
      <c r="G604" s="41">
        <f>C604*1.05</f>
        <v>111885.964587371</v>
      </c>
    </row>
    <row r="605" customHeight="1" spans="1:7">
      <c r="A605" s="37" t="s">
        <v>453</v>
      </c>
      <c r="B605" s="37" t="s">
        <v>60</v>
      </c>
      <c r="C605" s="38">
        <v>106558.061511782</v>
      </c>
      <c r="D605" s="37" t="s">
        <v>26</v>
      </c>
      <c r="E605" s="37" t="s">
        <v>27</v>
      </c>
      <c r="F605" s="37" t="s">
        <v>28</v>
      </c>
      <c r="G605" s="41">
        <f>C605*1.05</f>
        <v>111885.964587371</v>
      </c>
    </row>
    <row r="606" customHeight="1" spans="1:7">
      <c r="A606" s="37" t="s">
        <v>453</v>
      </c>
      <c r="B606" s="37" t="s">
        <v>60</v>
      </c>
      <c r="C606" s="38">
        <v>106558.061511782</v>
      </c>
      <c r="D606" s="37" t="s">
        <v>454</v>
      </c>
      <c r="E606" s="37" t="s">
        <v>60</v>
      </c>
      <c r="F606" s="37" t="s">
        <v>455</v>
      </c>
      <c r="G606" s="41">
        <f t="shared" ref="G606:G608" si="27">C606*1.05</f>
        <v>111885.964587371</v>
      </c>
    </row>
    <row r="607" customHeight="1" spans="1:7">
      <c r="A607" s="37" t="s">
        <v>453</v>
      </c>
      <c r="B607" s="37" t="s">
        <v>60</v>
      </c>
      <c r="C607" s="38">
        <v>106558.061511782</v>
      </c>
      <c r="D607" s="37" t="s">
        <v>63</v>
      </c>
      <c r="E607" s="37" t="s">
        <v>64</v>
      </c>
      <c r="F607" s="37" t="s">
        <v>65</v>
      </c>
      <c r="G607" s="41">
        <f t="shared" si="27"/>
        <v>111885.964587371</v>
      </c>
    </row>
    <row r="608" customHeight="1" spans="1:7">
      <c r="A608" s="37" t="s">
        <v>453</v>
      </c>
      <c r="B608" s="37" t="s">
        <v>60</v>
      </c>
      <c r="C608" s="38">
        <v>106558.061511782</v>
      </c>
      <c r="D608" s="37" t="s">
        <v>9</v>
      </c>
      <c r="E608" s="37" t="s">
        <v>50</v>
      </c>
      <c r="F608" s="37" t="s">
        <v>51</v>
      </c>
      <c r="G608" s="41">
        <f t="shared" si="27"/>
        <v>111885.964587371</v>
      </c>
    </row>
    <row r="609" customHeight="1" spans="1:7">
      <c r="A609" s="37" t="s">
        <v>453</v>
      </c>
      <c r="B609" s="37" t="s">
        <v>60</v>
      </c>
      <c r="C609" s="38">
        <v>106558.061511782</v>
      </c>
      <c r="D609" s="37" t="s">
        <v>12</v>
      </c>
      <c r="E609" s="37" t="s">
        <v>13</v>
      </c>
      <c r="F609" s="37" t="s">
        <v>14</v>
      </c>
      <c r="G609" s="41">
        <f>C609/54*1.05</f>
        <v>2071.96230717354</v>
      </c>
    </row>
    <row r="610" customHeight="1" spans="1:7">
      <c r="A610" s="37" t="s">
        <v>453</v>
      </c>
      <c r="B610" s="37" t="s">
        <v>141</v>
      </c>
      <c r="C610" s="38">
        <v>201990.556626134</v>
      </c>
      <c r="D610" s="37" t="s">
        <v>23</v>
      </c>
      <c r="E610" s="37" t="s">
        <v>24</v>
      </c>
      <c r="F610" s="37" t="s">
        <v>25</v>
      </c>
      <c r="G610" s="41">
        <f>C610*1.05</f>
        <v>212090.084457441</v>
      </c>
    </row>
    <row r="611" customHeight="1" spans="1:7">
      <c r="A611" s="37" t="s">
        <v>453</v>
      </c>
      <c r="B611" s="37" t="s">
        <v>141</v>
      </c>
      <c r="C611" s="38">
        <v>201990.556626134</v>
      </c>
      <c r="D611" s="37" t="s">
        <v>69</v>
      </c>
      <c r="E611" s="37" t="s">
        <v>70</v>
      </c>
      <c r="F611" s="37" t="s">
        <v>71</v>
      </c>
      <c r="G611" s="41">
        <f>C611*1.05</f>
        <v>212090.084457441</v>
      </c>
    </row>
    <row r="612" customHeight="1" spans="1:7">
      <c r="A612" s="37" t="s">
        <v>453</v>
      </c>
      <c r="B612" s="37" t="s">
        <v>141</v>
      </c>
      <c r="C612" s="38">
        <v>201990.556626134</v>
      </c>
      <c r="D612" s="37" t="s">
        <v>26</v>
      </c>
      <c r="E612" s="37" t="s">
        <v>27</v>
      </c>
      <c r="F612" s="37" t="s">
        <v>28</v>
      </c>
      <c r="G612" s="41">
        <f>C612*1.05</f>
        <v>212090.084457441</v>
      </c>
    </row>
    <row r="613" customHeight="1" spans="1:7">
      <c r="A613" s="37" t="s">
        <v>453</v>
      </c>
      <c r="B613" s="37" t="s">
        <v>141</v>
      </c>
      <c r="C613" s="38">
        <v>201990.556626134</v>
      </c>
      <c r="D613" s="37" t="s">
        <v>456</v>
      </c>
      <c r="E613" s="37" t="s">
        <v>141</v>
      </c>
      <c r="F613" s="37" t="s">
        <v>457</v>
      </c>
      <c r="G613" s="41">
        <f t="shared" ref="G613:G614" si="28">C613*1.05</f>
        <v>212090.084457441</v>
      </c>
    </row>
    <row r="614" customHeight="1" spans="1:7">
      <c r="A614" s="37" t="s">
        <v>453</v>
      </c>
      <c r="B614" s="37" t="s">
        <v>141</v>
      </c>
      <c r="C614" s="38">
        <v>201990.556626134</v>
      </c>
      <c r="D614" s="37" t="s">
        <v>72</v>
      </c>
      <c r="E614" s="37" t="s">
        <v>108</v>
      </c>
      <c r="F614" s="37" t="s">
        <v>109</v>
      </c>
      <c r="G614" s="41">
        <f t="shared" si="28"/>
        <v>212090.084457441</v>
      </c>
    </row>
    <row r="615" customHeight="1" spans="1:7">
      <c r="A615" s="37" t="s">
        <v>453</v>
      </c>
      <c r="B615" s="37" t="s">
        <v>141</v>
      </c>
      <c r="C615" s="38">
        <v>201990.556626134</v>
      </c>
      <c r="D615" s="37" t="s">
        <v>12</v>
      </c>
      <c r="E615" s="37" t="s">
        <v>38</v>
      </c>
      <c r="F615" s="37" t="s">
        <v>39</v>
      </c>
      <c r="G615" s="41">
        <f>C615/56*1.05</f>
        <v>3787.32293674001</v>
      </c>
    </row>
    <row r="616" customHeight="1" spans="1:7">
      <c r="A616" s="37" t="s">
        <v>453</v>
      </c>
      <c r="B616" s="37" t="s">
        <v>8</v>
      </c>
      <c r="C616" s="38">
        <v>578.738151658768</v>
      </c>
      <c r="D616" s="37" t="s">
        <v>9</v>
      </c>
      <c r="E616" s="37" t="s">
        <v>50</v>
      </c>
      <c r="F616" s="37" t="s">
        <v>51</v>
      </c>
      <c r="G616" s="41">
        <f>C616*1.05</f>
        <v>607.675059241706</v>
      </c>
    </row>
    <row r="617" customHeight="1" spans="1:7">
      <c r="A617" s="37" t="s">
        <v>453</v>
      </c>
      <c r="B617" s="37" t="s">
        <v>8</v>
      </c>
      <c r="C617" s="38">
        <v>578.738151658768</v>
      </c>
      <c r="D617" s="37" t="s">
        <v>12</v>
      </c>
      <c r="E617" s="37" t="s">
        <v>13</v>
      </c>
      <c r="F617" s="37" t="s">
        <v>14</v>
      </c>
      <c r="G617" s="41">
        <f>C617/15*1.05</f>
        <v>40.5116706161138</v>
      </c>
    </row>
    <row r="618" customHeight="1" spans="1:7">
      <c r="A618" s="37" t="s">
        <v>458</v>
      </c>
      <c r="B618" s="37" t="s">
        <v>249</v>
      </c>
      <c r="C618" s="38">
        <v>4301.94550423918</v>
      </c>
      <c r="D618" s="37" t="s">
        <v>23</v>
      </c>
      <c r="E618" s="37" t="s">
        <v>24</v>
      </c>
      <c r="F618" s="37" t="s">
        <v>25</v>
      </c>
      <c r="G618" s="41">
        <f>C618*1.05</f>
        <v>4517.04277945114</v>
      </c>
    </row>
    <row r="619" customHeight="1" spans="1:7">
      <c r="A619" s="37" t="s">
        <v>458</v>
      </c>
      <c r="B619" s="37" t="s">
        <v>249</v>
      </c>
      <c r="C619" s="38">
        <v>4301.94550423918</v>
      </c>
      <c r="D619" s="37" t="s">
        <v>459</v>
      </c>
      <c r="E619" s="37" t="s">
        <v>249</v>
      </c>
      <c r="F619" s="37" t="s">
        <v>460</v>
      </c>
      <c r="G619" s="41">
        <f>C619*1.05</f>
        <v>4517.04277945114</v>
      </c>
    </row>
    <row r="620" customHeight="1" spans="1:7">
      <c r="A620" s="37" t="s">
        <v>458</v>
      </c>
      <c r="B620" s="37" t="s">
        <v>249</v>
      </c>
      <c r="C620" s="38">
        <v>4301.94550423918</v>
      </c>
      <c r="D620" s="37" t="s">
        <v>461</v>
      </c>
      <c r="E620" s="37" t="s">
        <v>249</v>
      </c>
      <c r="F620" s="37" t="s">
        <v>462</v>
      </c>
      <c r="G620" s="41">
        <f t="shared" ref="G620" si="29">C620*1.05</f>
        <v>4517.04277945114</v>
      </c>
    </row>
    <row r="621" customHeight="1" spans="1:7">
      <c r="A621" s="37" t="s">
        <v>458</v>
      </c>
      <c r="B621" s="37" t="s">
        <v>249</v>
      </c>
      <c r="C621" s="38">
        <v>4301.94550423918</v>
      </c>
      <c r="D621" s="37" t="s">
        <v>358</v>
      </c>
      <c r="E621" s="37" t="s">
        <v>359</v>
      </c>
      <c r="F621" s="37" t="s">
        <v>360</v>
      </c>
      <c r="G621" s="41">
        <f>C621*1.01</f>
        <v>4344.96495928157</v>
      </c>
    </row>
    <row r="622" customHeight="1" spans="1:7">
      <c r="A622" s="37" t="s">
        <v>458</v>
      </c>
      <c r="B622" s="37" t="s">
        <v>249</v>
      </c>
      <c r="C622" s="38">
        <v>4301.94550423918</v>
      </c>
      <c r="D622" s="37" t="s">
        <v>12</v>
      </c>
      <c r="E622" s="37" t="s">
        <v>29</v>
      </c>
      <c r="F622" s="37" t="s">
        <v>30</v>
      </c>
      <c r="G622" s="41">
        <f>C622/84*1.05</f>
        <v>53.7743188029897</v>
      </c>
    </row>
    <row r="623" customHeight="1" spans="1:7">
      <c r="A623" s="37" t="s">
        <v>463</v>
      </c>
      <c r="B623" s="37" t="s">
        <v>8</v>
      </c>
      <c r="C623" s="38">
        <v>823.352202619331</v>
      </c>
      <c r="D623" s="37" t="s">
        <v>9</v>
      </c>
      <c r="E623" s="37" t="s">
        <v>50</v>
      </c>
      <c r="F623" s="37" t="s">
        <v>51</v>
      </c>
      <c r="G623" s="41">
        <f>C623*1.05</f>
        <v>864.519812750298</v>
      </c>
    </row>
    <row r="624" customHeight="1" spans="1:7">
      <c r="A624" s="37" t="s">
        <v>463</v>
      </c>
      <c r="B624" s="37" t="s">
        <v>8</v>
      </c>
      <c r="C624" s="38">
        <v>823.352202619331</v>
      </c>
      <c r="D624" s="37" t="s">
        <v>12</v>
      </c>
      <c r="E624" s="37" t="s">
        <v>13</v>
      </c>
      <c r="F624" s="37" t="s">
        <v>14</v>
      </c>
      <c r="G624" s="41">
        <f>C624/15*1.05</f>
        <v>57.6346541833532</v>
      </c>
    </row>
    <row r="625" customHeight="1" spans="1:7">
      <c r="A625" s="37" t="s">
        <v>464</v>
      </c>
      <c r="B625" s="37" t="s">
        <v>8</v>
      </c>
      <c r="C625" s="38">
        <v>27.0567596002104</v>
      </c>
      <c r="D625" s="37" t="s">
        <v>9</v>
      </c>
      <c r="E625" s="37" t="s">
        <v>50</v>
      </c>
      <c r="F625" s="37" t="s">
        <v>51</v>
      </c>
      <c r="G625" s="41">
        <f>C625*1.05</f>
        <v>28.4095975802209</v>
      </c>
    </row>
    <row r="626" customHeight="1" spans="1:7">
      <c r="A626" s="37" t="s">
        <v>464</v>
      </c>
      <c r="B626" s="37" t="s">
        <v>8</v>
      </c>
      <c r="C626" s="38">
        <v>27.0567596002104</v>
      </c>
      <c r="D626" s="37" t="s">
        <v>12</v>
      </c>
      <c r="E626" s="37" t="s">
        <v>13</v>
      </c>
      <c r="F626" s="37" t="s">
        <v>14</v>
      </c>
      <c r="G626" s="41">
        <f>C626/15*1.05</f>
        <v>1.89397317201473</v>
      </c>
    </row>
    <row r="627" customHeight="1" spans="1:7">
      <c r="A627" s="37" t="s">
        <v>464</v>
      </c>
      <c r="B627" s="37" t="s">
        <v>8</v>
      </c>
      <c r="C627" s="38">
        <v>27.0567596002104</v>
      </c>
      <c r="D627" s="37" t="s">
        <v>76</v>
      </c>
      <c r="E627" s="37" t="s">
        <v>77</v>
      </c>
      <c r="F627" s="37" t="s">
        <v>78</v>
      </c>
      <c r="G627" s="41">
        <f>C627*1.05</f>
        <v>28.4095975802209</v>
      </c>
    </row>
    <row r="628" customHeight="1" spans="1:7">
      <c r="A628" s="37" t="s">
        <v>465</v>
      </c>
      <c r="B628" s="37" t="s">
        <v>8</v>
      </c>
      <c r="C628" s="38">
        <v>480.935311944822</v>
      </c>
      <c r="D628" s="37" t="s">
        <v>9</v>
      </c>
      <c r="E628" s="37" t="s">
        <v>47</v>
      </c>
      <c r="F628" s="37" t="s">
        <v>48</v>
      </c>
      <c r="G628" s="41">
        <f>C628*1.05</f>
        <v>504.982077542063</v>
      </c>
    </row>
    <row r="629" customHeight="1" spans="1:7">
      <c r="A629" s="37" t="s">
        <v>465</v>
      </c>
      <c r="B629" s="37" t="s">
        <v>8</v>
      </c>
      <c r="C629" s="38">
        <v>480.935311944822</v>
      </c>
      <c r="D629" s="37" t="s">
        <v>12</v>
      </c>
      <c r="E629" s="37" t="s">
        <v>29</v>
      </c>
      <c r="F629" s="37" t="s">
        <v>30</v>
      </c>
      <c r="G629" s="41">
        <f>C629/8*1.05</f>
        <v>63.1227596927579</v>
      </c>
    </row>
    <row r="630" customHeight="1" spans="1:7">
      <c r="A630" s="37" t="s">
        <v>466</v>
      </c>
      <c r="B630" s="37" t="s">
        <v>8</v>
      </c>
      <c r="C630" s="38">
        <v>480.935311944822</v>
      </c>
      <c r="D630" s="37" t="s">
        <v>9</v>
      </c>
      <c r="E630" s="37" t="s">
        <v>50</v>
      </c>
      <c r="F630" s="37" t="s">
        <v>51</v>
      </c>
      <c r="G630" s="41">
        <f>C630*1.05</f>
        <v>504.982077542063</v>
      </c>
    </row>
    <row r="631" customHeight="1" spans="1:7">
      <c r="A631" s="37" t="s">
        <v>466</v>
      </c>
      <c r="B631" s="37" t="s">
        <v>8</v>
      </c>
      <c r="C631" s="38">
        <v>480.935311944822</v>
      </c>
      <c r="D631" s="37" t="s">
        <v>12</v>
      </c>
      <c r="E631" s="37" t="s">
        <v>13</v>
      </c>
      <c r="F631" s="37" t="s">
        <v>14</v>
      </c>
      <c r="G631" s="41">
        <f>C631/15*1.05</f>
        <v>33.6654718361375</v>
      </c>
    </row>
    <row r="632" customHeight="1" spans="1:7">
      <c r="A632" s="37" t="s">
        <v>467</v>
      </c>
      <c r="B632" s="37" t="s">
        <v>8</v>
      </c>
      <c r="C632" s="38">
        <v>771.703271784904</v>
      </c>
      <c r="D632" s="37" t="s">
        <v>9</v>
      </c>
      <c r="E632" s="37" t="s">
        <v>47</v>
      </c>
      <c r="F632" s="37" t="s">
        <v>48</v>
      </c>
      <c r="G632" s="41">
        <f>C632*1.05</f>
        <v>810.288435374149</v>
      </c>
    </row>
    <row r="633" customHeight="1" spans="1:7">
      <c r="A633" s="37" t="s">
        <v>467</v>
      </c>
      <c r="B633" s="37" t="s">
        <v>8</v>
      </c>
      <c r="C633" s="38">
        <v>771.703271784904</v>
      </c>
      <c r="D633" s="37" t="s">
        <v>12</v>
      </c>
      <c r="E633" s="37" t="s">
        <v>29</v>
      </c>
      <c r="F633" s="37" t="s">
        <v>30</v>
      </c>
      <c r="G633" s="41">
        <f>C633/8*1.05</f>
        <v>101.286054421769</v>
      </c>
    </row>
    <row r="634" customHeight="1" spans="1:7">
      <c r="A634" s="37" t="s">
        <v>468</v>
      </c>
      <c r="B634" s="37" t="s">
        <v>8</v>
      </c>
      <c r="C634" s="38">
        <v>44.3254011570789</v>
      </c>
      <c r="D634" s="37" t="s">
        <v>9</v>
      </c>
      <c r="E634" s="37" t="s">
        <v>50</v>
      </c>
      <c r="F634" s="37" t="s">
        <v>51</v>
      </c>
      <c r="G634" s="41">
        <f>C634*1.05</f>
        <v>46.5416712149328</v>
      </c>
    </row>
    <row r="635" customHeight="1" spans="1:7">
      <c r="A635" s="37" t="s">
        <v>468</v>
      </c>
      <c r="B635" s="37" t="s">
        <v>8</v>
      </c>
      <c r="C635" s="38">
        <v>44.3254011570789</v>
      </c>
      <c r="D635" s="37" t="s">
        <v>12</v>
      </c>
      <c r="E635" s="37" t="s">
        <v>13</v>
      </c>
      <c r="F635" s="37" t="s">
        <v>14</v>
      </c>
      <c r="G635" s="41">
        <f>C635/15*1.05</f>
        <v>3.10277808099552</v>
      </c>
    </row>
    <row r="636" customHeight="1" spans="1:7">
      <c r="A636" s="37" t="s">
        <v>469</v>
      </c>
      <c r="B636" s="37" t="s">
        <v>8</v>
      </c>
      <c r="C636" s="38">
        <v>44.3254011570789</v>
      </c>
      <c r="D636" s="37" t="s">
        <v>9</v>
      </c>
      <c r="E636" s="37" t="s">
        <v>50</v>
      </c>
      <c r="F636" s="37" t="s">
        <v>51</v>
      </c>
      <c r="G636" s="41">
        <f>C636*1.05</f>
        <v>46.5416712149328</v>
      </c>
    </row>
    <row r="637" customHeight="1" spans="1:7">
      <c r="A637" s="37" t="s">
        <v>469</v>
      </c>
      <c r="B637" s="37" t="s">
        <v>8</v>
      </c>
      <c r="C637" s="38">
        <v>44.3254011570789</v>
      </c>
      <c r="D637" s="37" t="s">
        <v>12</v>
      </c>
      <c r="E637" s="37" t="s">
        <v>13</v>
      </c>
      <c r="F637" s="37" t="s">
        <v>14</v>
      </c>
      <c r="G637" s="41">
        <f>C637/15*1.05</f>
        <v>3.10277808099552</v>
      </c>
    </row>
    <row r="638" customHeight="1" spans="1:7">
      <c r="A638" s="37" t="s">
        <v>470</v>
      </c>
      <c r="B638" s="37" t="s">
        <v>8</v>
      </c>
      <c r="C638" s="38">
        <v>100.251538286235</v>
      </c>
      <c r="D638" s="37" t="s">
        <v>9</v>
      </c>
      <c r="E638" s="37" t="s">
        <v>50</v>
      </c>
      <c r="F638" s="37" t="s">
        <v>51</v>
      </c>
      <c r="G638" s="41">
        <f>C638*1.05</f>
        <v>105.264115200547</v>
      </c>
    </row>
    <row r="639" customHeight="1" spans="1:7">
      <c r="A639" s="37" t="s">
        <v>470</v>
      </c>
      <c r="B639" s="37" t="s">
        <v>8</v>
      </c>
      <c r="C639" s="38">
        <v>100.251538286235</v>
      </c>
      <c r="D639" s="37" t="s">
        <v>12</v>
      </c>
      <c r="E639" s="37" t="s">
        <v>13</v>
      </c>
      <c r="F639" s="37" t="s">
        <v>14</v>
      </c>
      <c r="G639" s="41">
        <f>C639/15*1.05</f>
        <v>7.01760768003645</v>
      </c>
    </row>
    <row r="640" customHeight="1" spans="1:7">
      <c r="A640" s="37" t="s">
        <v>471</v>
      </c>
      <c r="B640" s="37" t="s">
        <v>8</v>
      </c>
      <c r="C640" s="38">
        <v>246.766937669377</v>
      </c>
      <c r="D640" s="37" t="s">
        <v>9</v>
      </c>
      <c r="E640" s="37" t="s">
        <v>50</v>
      </c>
      <c r="F640" s="37" t="s">
        <v>51</v>
      </c>
      <c r="G640" s="41">
        <f>C640*1.05</f>
        <v>259.105284552846</v>
      </c>
    </row>
    <row r="641" customHeight="1" spans="1:7">
      <c r="A641" s="37" t="s">
        <v>471</v>
      </c>
      <c r="B641" s="37" t="s">
        <v>8</v>
      </c>
      <c r="C641" s="38">
        <v>246.766937669377</v>
      </c>
      <c r="D641" s="37" t="s">
        <v>12</v>
      </c>
      <c r="E641" s="37" t="s">
        <v>13</v>
      </c>
      <c r="F641" s="37" t="s">
        <v>14</v>
      </c>
      <c r="G641" s="41">
        <f>C641/15*1.05</f>
        <v>17.2736856368564</v>
      </c>
    </row>
    <row r="642" customHeight="1" spans="1:7">
      <c r="A642" s="37" t="s">
        <v>472</v>
      </c>
      <c r="B642" s="37" t="s">
        <v>8</v>
      </c>
      <c r="C642" s="38">
        <v>335.090888252149</v>
      </c>
      <c r="D642" s="37" t="s">
        <v>9</v>
      </c>
      <c r="E642" s="37" t="s">
        <v>50</v>
      </c>
      <c r="F642" s="37" t="s">
        <v>51</v>
      </c>
      <c r="G642" s="41">
        <f>C642*1.05</f>
        <v>351.845432664756</v>
      </c>
    </row>
    <row r="643" customHeight="1" spans="1:7">
      <c r="A643" s="37" t="s">
        <v>472</v>
      </c>
      <c r="B643" s="37" t="s">
        <v>8</v>
      </c>
      <c r="C643" s="38">
        <v>335.090888252149</v>
      </c>
      <c r="D643" s="37" t="s">
        <v>12</v>
      </c>
      <c r="E643" s="37" t="s">
        <v>13</v>
      </c>
      <c r="F643" s="37" t="s">
        <v>14</v>
      </c>
      <c r="G643" s="41">
        <f>C643/15*1.05</f>
        <v>23.4563621776504</v>
      </c>
    </row>
    <row r="644" customHeight="1" spans="1:7">
      <c r="A644" s="37" t="s">
        <v>473</v>
      </c>
      <c r="B644" s="37" t="s">
        <v>8</v>
      </c>
      <c r="C644" s="38">
        <v>19.896144278607</v>
      </c>
      <c r="D644" s="37" t="s">
        <v>9</v>
      </c>
      <c r="E644" s="37" t="s">
        <v>50</v>
      </c>
      <c r="F644" s="37" t="s">
        <v>51</v>
      </c>
      <c r="G644" s="41">
        <f>C644*1.05</f>
        <v>20.8909514925374</v>
      </c>
    </row>
    <row r="645" customHeight="1" spans="1:7">
      <c r="A645" s="37" t="s">
        <v>473</v>
      </c>
      <c r="B645" s="37" t="s">
        <v>8</v>
      </c>
      <c r="C645" s="38">
        <v>19.896144278607</v>
      </c>
      <c r="D645" s="37" t="s">
        <v>12</v>
      </c>
      <c r="E645" s="37" t="s">
        <v>13</v>
      </c>
      <c r="F645" s="37" t="s">
        <v>14</v>
      </c>
      <c r="G645" s="41">
        <f>C645/15*1.05</f>
        <v>1.39273009950249</v>
      </c>
    </row>
    <row r="646" customHeight="1" spans="1:7">
      <c r="A646" s="37" t="s">
        <v>474</v>
      </c>
      <c r="B646" s="37" t="s">
        <v>8</v>
      </c>
      <c r="C646" s="38">
        <v>168.570771063461</v>
      </c>
      <c r="D646" s="37" t="s">
        <v>9</v>
      </c>
      <c r="E646" s="37" t="s">
        <v>50</v>
      </c>
      <c r="F646" s="37" t="s">
        <v>51</v>
      </c>
      <c r="G646" s="41">
        <f>C646*1.05</f>
        <v>176.999309616634</v>
      </c>
    </row>
    <row r="647" customHeight="1" spans="1:7">
      <c r="A647" s="37" t="s">
        <v>474</v>
      </c>
      <c r="B647" s="37" t="s">
        <v>8</v>
      </c>
      <c r="C647" s="38">
        <v>168.570771063461</v>
      </c>
      <c r="D647" s="37" t="s">
        <v>12</v>
      </c>
      <c r="E647" s="37" t="s">
        <v>13</v>
      </c>
      <c r="F647" s="37" t="s">
        <v>14</v>
      </c>
      <c r="G647" s="41">
        <f>C647/15*1.05</f>
        <v>11.7999539744423</v>
      </c>
    </row>
    <row r="648" customHeight="1" spans="1:7">
      <c r="A648" s="37" t="s">
        <v>474</v>
      </c>
      <c r="B648" s="37" t="s">
        <v>8</v>
      </c>
      <c r="C648" s="38">
        <v>168.570771063461</v>
      </c>
      <c r="D648" s="37" t="s">
        <v>76</v>
      </c>
      <c r="E648" s="37" t="s">
        <v>116</v>
      </c>
      <c r="F648" s="37" t="s">
        <v>117</v>
      </c>
      <c r="G648" s="41">
        <f>C648*1.05</f>
        <v>176.999309616634</v>
      </c>
    </row>
    <row r="649" customHeight="1" spans="1:7">
      <c r="A649" s="37" t="s">
        <v>475</v>
      </c>
      <c r="B649" s="37" t="s">
        <v>8</v>
      </c>
      <c r="C649" s="38">
        <v>34.0159162303665</v>
      </c>
      <c r="D649" s="37" t="s">
        <v>9</v>
      </c>
      <c r="E649" s="37" t="s">
        <v>47</v>
      </c>
      <c r="F649" s="37" t="s">
        <v>48</v>
      </c>
      <c r="G649" s="41">
        <f>C649*1.05</f>
        <v>35.7167120418848</v>
      </c>
    </row>
    <row r="650" customHeight="1" spans="1:7">
      <c r="A650" s="37" t="s">
        <v>475</v>
      </c>
      <c r="B650" s="37" t="s">
        <v>8</v>
      </c>
      <c r="C650" s="38">
        <v>34.0159162303665</v>
      </c>
      <c r="D650" s="37" t="s">
        <v>12</v>
      </c>
      <c r="E650" s="37" t="s">
        <v>29</v>
      </c>
      <c r="F650" s="37" t="s">
        <v>30</v>
      </c>
      <c r="G650" s="41">
        <f>C650/7*1.05</f>
        <v>5.10238743455498</v>
      </c>
    </row>
    <row r="651" customHeight="1" spans="1:7">
      <c r="A651" s="37" t="s">
        <v>476</v>
      </c>
      <c r="B651" s="37" t="s">
        <v>401</v>
      </c>
      <c r="C651" s="38">
        <v>14.0322413435621</v>
      </c>
      <c r="D651" s="37" t="s">
        <v>9</v>
      </c>
      <c r="E651" s="37" t="s">
        <v>47</v>
      </c>
      <c r="F651" s="37" t="s">
        <v>48</v>
      </c>
      <c r="G651" s="41">
        <f>C651*1.05</f>
        <v>14.7338534107402</v>
      </c>
    </row>
    <row r="652" customHeight="1" spans="1:7">
      <c r="A652" s="37" t="s">
        <v>476</v>
      </c>
      <c r="B652" s="37" t="s">
        <v>401</v>
      </c>
      <c r="C652" s="38">
        <v>14.0322413435621</v>
      </c>
      <c r="D652" s="37" t="s">
        <v>12</v>
      </c>
      <c r="E652" s="37" t="s">
        <v>29</v>
      </c>
      <c r="F652" s="37" t="s">
        <v>30</v>
      </c>
      <c r="G652" s="41">
        <f>C652/8*1.05</f>
        <v>1.84173167634253</v>
      </c>
    </row>
    <row r="653" customHeight="1" spans="1:7">
      <c r="A653" s="37" t="s">
        <v>477</v>
      </c>
      <c r="B653" s="37" t="s">
        <v>8</v>
      </c>
      <c r="C653" s="38">
        <v>693.809895037196</v>
      </c>
      <c r="D653" s="37" t="s">
        <v>9</v>
      </c>
      <c r="E653" s="37" t="s">
        <v>47</v>
      </c>
      <c r="F653" s="37" t="s">
        <v>48</v>
      </c>
      <c r="G653" s="41">
        <f>C653*1.05</f>
        <v>728.500389789056</v>
      </c>
    </row>
    <row r="654" customHeight="1" spans="1:7">
      <c r="A654" s="37" t="s">
        <v>477</v>
      </c>
      <c r="B654" s="37" t="s">
        <v>8</v>
      </c>
      <c r="C654" s="38">
        <v>693.809895037196</v>
      </c>
      <c r="D654" s="37" t="s">
        <v>12</v>
      </c>
      <c r="E654" s="37" t="s">
        <v>29</v>
      </c>
      <c r="F654" s="37" t="s">
        <v>30</v>
      </c>
      <c r="G654" s="41">
        <f>C654/8*1.05</f>
        <v>91.062548723632</v>
      </c>
    </row>
    <row r="655" customHeight="1" spans="1:7">
      <c r="A655" s="37" t="s">
        <v>477</v>
      </c>
      <c r="B655" s="37" t="s">
        <v>387</v>
      </c>
      <c r="C655" s="38">
        <v>13869.3030800169</v>
      </c>
      <c r="D655" s="37" t="s">
        <v>23</v>
      </c>
      <c r="E655" s="37" t="s">
        <v>24</v>
      </c>
      <c r="F655" s="37" t="s">
        <v>25</v>
      </c>
      <c r="G655" s="41">
        <f>C655*1.05</f>
        <v>14562.7682340177</v>
      </c>
    </row>
    <row r="656" customHeight="1" spans="1:7">
      <c r="A656" s="37" t="s">
        <v>477</v>
      </c>
      <c r="B656" s="37" t="s">
        <v>387</v>
      </c>
      <c r="C656" s="38">
        <v>13869.3030800169</v>
      </c>
      <c r="D656" s="37" t="s">
        <v>26</v>
      </c>
      <c r="E656" s="37" t="s">
        <v>27</v>
      </c>
      <c r="F656" s="37" t="s">
        <v>28</v>
      </c>
      <c r="G656" s="41">
        <f>C656*1.05</f>
        <v>14562.7682340177</v>
      </c>
    </row>
    <row r="657" customHeight="1" spans="1:7">
      <c r="A657" s="37" t="s">
        <v>477</v>
      </c>
      <c r="B657" s="37" t="s">
        <v>387</v>
      </c>
      <c r="C657" s="38">
        <v>13869.3030800169</v>
      </c>
      <c r="D657" s="37" t="s">
        <v>478</v>
      </c>
      <c r="E657" s="37" t="s">
        <v>387</v>
      </c>
      <c r="F657" s="37" t="s">
        <v>479</v>
      </c>
      <c r="G657" s="41">
        <f t="shared" ref="G657:G658" si="30">C657*1.05</f>
        <v>14562.7682340177</v>
      </c>
    </row>
    <row r="658" customHeight="1" spans="1:7">
      <c r="A658" s="37" t="s">
        <v>477</v>
      </c>
      <c r="B658" s="37" t="s">
        <v>387</v>
      </c>
      <c r="C658" s="38">
        <v>13869.3030800169</v>
      </c>
      <c r="D658" s="37" t="s">
        <v>63</v>
      </c>
      <c r="E658" s="37" t="s">
        <v>64</v>
      </c>
      <c r="F658" s="37" t="s">
        <v>65</v>
      </c>
      <c r="G658" s="41">
        <f t="shared" si="30"/>
        <v>14562.7682340177</v>
      </c>
    </row>
    <row r="659" customHeight="1" spans="1:7">
      <c r="A659" s="37" t="s">
        <v>477</v>
      </c>
      <c r="B659" s="37" t="s">
        <v>387</v>
      </c>
      <c r="C659" s="38">
        <v>13869.3030800169</v>
      </c>
      <c r="D659" s="37" t="s">
        <v>12</v>
      </c>
      <c r="E659" s="37" t="s">
        <v>13</v>
      </c>
      <c r="F659" s="37" t="s">
        <v>14</v>
      </c>
      <c r="G659" s="41">
        <f>C65942*1.05</f>
        <v>0</v>
      </c>
    </row>
    <row r="660" customHeight="1" spans="1:7">
      <c r="A660" s="37" t="s">
        <v>477</v>
      </c>
      <c r="B660" s="37" t="s">
        <v>480</v>
      </c>
      <c r="C660" s="38">
        <v>229333.654074703</v>
      </c>
      <c r="D660" s="37" t="s">
        <v>23</v>
      </c>
      <c r="E660" s="37" t="s">
        <v>24</v>
      </c>
      <c r="F660" s="37" t="s">
        <v>25</v>
      </c>
      <c r="G660" s="41">
        <f>C660*1.05</f>
        <v>240800.336778438</v>
      </c>
    </row>
    <row r="661" customHeight="1" spans="1:7">
      <c r="A661" s="37" t="s">
        <v>477</v>
      </c>
      <c r="B661" s="37" t="s">
        <v>480</v>
      </c>
      <c r="C661" s="38">
        <v>229333.654074703</v>
      </c>
      <c r="D661" s="37" t="s">
        <v>69</v>
      </c>
      <c r="E661" s="37" t="s">
        <v>70</v>
      </c>
      <c r="F661" s="37" t="s">
        <v>71</v>
      </c>
      <c r="G661" s="41">
        <f>C661*1.05</f>
        <v>240800.336778438</v>
      </c>
    </row>
    <row r="662" customHeight="1" spans="1:7">
      <c r="A662" s="37" t="s">
        <v>477</v>
      </c>
      <c r="B662" s="37" t="s">
        <v>480</v>
      </c>
      <c r="C662" s="38">
        <v>229333.654074703</v>
      </c>
      <c r="D662" s="37" t="s">
        <v>26</v>
      </c>
      <c r="E662" s="37" t="s">
        <v>27</v>
      </c>
      <c r="F662" s="37" t="s">
        <v>28</v>
      </c>
      <c r="G662" s="41">
        <f>C662*1.05</f>
        <v>240800.336778438</v>
      </c>
    </row>
    <row r="663" customHeight="1" spans="1:7">
      <c r="A663" s="37" t="s">
        <v>477</v>
      </c>
      <c r="B663" s="37" t="s">
        <v>480</v>
      </c>
      <c r="C663" s="38">
        <v>229333.654074703</v>
      </c>
      <c r="D663" s="37" t="s">
        <v>481</v>
      </c>
      <c r="E663" s="37" t="s">
        <v>480</v>
      </c>
      <c r="F663" s="37" t="s">
        <v>482</v>
      </c>
      <c r="G663" s="41">
        <f>C663*1.05</f>
        <v>240800.336778438</v>
      </c>
    </row>
    <row r="664" customHeight="1" spans="1:7">
      <c r="A664" s="37" t="s">
        <v>477</v>
      </c>
      <c r="B664" s="37" t="s">
        <v>480</v>
      </c>
      <c r="C664" s="38">
        <v>229333.654074703</v>
      </c>
      <c r="D664" s="37" t="s">
        <v>483</v>
      </c>
      <c r="E664" s="37" t="s">
        <v>182</v>
      </c>
      <c r="F664" s="37" t="s">
        <v>484</v>
      </c>
      <c r="G664" s="41">
        <f>C664*1.05</f>
        <v>240800.336778438</v>
      </c>
    </row>
    <row r="665" customHeight="1" spans="1:7">
      <c r="A665" s="37" t="s">
        <v>477</v>
      </c>
      <c r="B665" s="37" t="s">
        <v>480</v>
      </c>
      <c r="C665" s="38">
        <v>229333.654074703</v>
      </c>
      <c r="D665" s="37" t="s">
        <v>485</v>
      </c>
      <c r="E665" s="37" t="s">
        <v>486</v>
      </c>
      <c r="F665" s="37" t="s">
        <v>487</v>
      </c>
      <c r="G665" s="41">
        <f t="shared" ref="G665:G666" si="31">C665*1.05</f>
        <v>240800.336778438</v>
      </c>
    </row>
    <row r="666" customHeight="1" spans="1:7">
      <c r="A666" s="37" t="s">
        <v>477</v>
      </c>
      <c r="B666" s="37" t="s">
        <v>480</v>
      </c>
      <c r="C666" s="38">
        <v>229333.654074703</v>
      </c>
      <c r="D666" s="37" t="s">
        <v>72</v>
      </c>
      <c r="E666" s="37" t="s">
        <v>73</v>
      </c>
      <c r="F666" s="37" t="s">
        <v>74</v>
      </c>
      <c r="G666" s="41">
        <f t="shared" si="31"/>
        <v>240800.336778438</v>
      </c>
    </row>
    <row r="667" customHeight="1" spans="1:7">
      <c r="A667" s="37" t="s">
        <v>477</v>
      </c>
      <c r="B667" s="37" t="s">
        <v>480</v>
      </c>
      <c r="C667" s="38">
        <v>229333.654074703</v>
      </c>
      <c r="D667" s="37" t="s">
        <v>12</v>
      </c>
      <c r="E667" s="37" t="s">
        <v>13</v>
      </c>
      <c r="F667" s="37" t="s">
        <v>14</v>
      </c>
      <c r="G667" s="41">
        <f>C667/56*1.05</f>
        <v>4300.00601390068</v>
      </c>
    </row>
    <row r="668" customHeight="1" spans="1:7">
      <c r="A668" s="37" t="s">
        <v>488</v>
      </c>
      <c r="B668" s="37" t="s">
        <v>8</v>
      </c>
      <c r="C668" s="38">
        <v>131.080631578947</v>
      </c>
      <c r="D668" s="37" t="s">
        <v>9</v>
      </c>
      <c r="E668" s="37" t="s">
        <v>50</v>
      </c>
      <c r="F668" s="37" t="s">
        <v>51</v>
      </c>
      <c r="G668" s="41">
        <f>C668*1.05</f>
        <v>137.634663157894</v>
      </c>
    </row>
    <row r="669" customHeight="1" spans="1:7">
      <c r="A669" s="37" t="s">
        <v>488</v>
      </c>
      <c r="B669" s="37" t="s">
        <v>8</v>
      </c>
      <c r="C669" s="38">
        <v>131.080631578947</v>
      </c>
      <c r="D669" s="37" t="s">
        <v>12</v>
      </c>
      <c r="E669" s="37" t="s">
        <v>13</v>
      </c>
      <c r="F669" s="37" t="s">
        <v>14</v>
      </c>
      <c r="G669" s="41">
        <f>C669/12*1.05</f>
        <v>11.4695552631579</v>
      </c>
    </row>
    <row r="670" customHeight="1" spans="1:7">
      <c r="A670" s="37" t="s">
        <v>489</v>
      </c>
      <c r="B670" s="37" t="s">
        <v>401</v>
      </c>
      <c r="C670" s="38">
        <v>8.39671215880893</v>
      </c>
      <c r="D670" s="37" t="s">
        <v>9</v>
      </c>
      <c r="E670" s="37" t="s">
        <v>47</v>
      </c>
      <c r="F670" s="37" t="s">
        <v>11</v>
      </c>
      <c r="G670" s="41">
        <f>C670*1.05</f>
        <v>8.81654776674938</v>
      </c>
    </row>
    <row r="671" customHeight="1" spans="1:7">
      <c r="A671" s="37" t="s">
        <v>489</v>
      </c>
      <c r="B671" s="37" t="s">
        <v>401</v>
      </c>
      <c r="C671" s="38">
        <v>8.39671215880893</v>
      </c>
      <c r="D671" s="37" t="s">
        <v>12</v>
      </c>
      <c r="E671" s="37" t="s">
        <v>29</v>
      </c>
      <c r="F671" s="37" t="s">
        <v>30</v>
      </c>
      <c r="G671" s="41">
        <f>C671/4*1.05</f>
        <v>2.20413694168734</v>
      </c>
    </row>
    <row r="672" customHeight="1" spans="1:7">
      <c r="A672" s="37" t="s">
        <v>490</v>
      </c>
      <c r="B672" s="37" t="s">
        <v>8</v>
      </c>
      <c r="C672" s="38">
        <v>82.5251498831419</v>
      </c>
      <c r="D672" s="37" t="s">
        <v>9</v>
      </c>
      <c r="E672" s="37" t="s">
        <v>47</v>
      </c>
      <c r="F672" s="37" t="s">
        <v>48</v>
      </c>
      <c r="G672" s="41">
        <f>C672*1.05</f>
        <v>86.651407377299</v>
      </c>
    </row>
    <row r="673" customHeight="1" spans="1:7">
      <c r="A673" s="37" t="s">
        <v>490</v>
      </c>
      <c r="B673" s="37" t="s">
        <v>8</v>
      </c>
      <c r="C673" s="38">
        <v>82.5251498831419</v>
      </c>
      <c r="D673" s="37" t="s">
        <v>12</v>
      </c>
      <c r="E673" s="37" t="s">
        <v>29</v>
      </c>
      <c r="F673" s="37" t="s">
        <v>30</v>
      </c>
      <c r="G673" s="41">
        <f>C673/6*1.05</f>
        <v>14.4419012295498</v>
      </c>
    </row>
    <row r="674" customHeight="1" spans="1:7">
      <c r="A674" s="37" t="s">
        <v>491</v>
      </c>
      <c r="B674" s="37" t="s">
        <v>8</v>
      </c>
      <c r="C674" s="38">
        <v>19.0573741640268</v>
      </c>
      <c r="D674" s="37" t="s">
        <v>9</v>
      </c>
      <c r="E674" s="37" t="s">
        <v>47</v>
      </c>
      <c r="F674" s="37" t="s">
        <v>11</v>
      </c>
      <c r="G674" s="41">
        <f>C674*1.05</f>
        <v>20.0102428722281</v>
      </c>
    </row>
    <row r="675" customHeight="1" spans="1:7">
      <c r="A675" s="37" t="s">
        <v>491</v>
      </c>
      <c r="B675" s="37" t="s">
        <v>8</v>
      </c>
      <c r="C675" s="38">
        <v>19.0573741640268</v>
      </c>
      <c r="D675" s="37" t="s">
        <v>12</v>
      </c>
      <c r="E675" s="37" t="s">
        <v>29</v>
      </c>
      <c r="F675" s="37" t="s">
        <v>30</v>
      </c>
      <c r="G675" s="41">
        <f>C675/4*1.05</f>
        <v>5.00256071805704</v>
      </c>
    </row>
    <row r="676" customHeight="1" spans="1:7">
      <c r="A676" s="37" t="s">
        <v>492</v>
      </c>
      <c r="B676" s="37" t="s">
        <v>249</v>
      </c>
      <c r="C676" s="38">
        <v>73073.7312798175</v>
      </c>
      <c r="D676" s="37" t="s">
        <v>23</v>
      </c>
      <c r="E676" s="37" t="s">
        <v>24</v>
      </c>
      <c r="F676" s="37" t="s">
        <v>25</v>
      </c>
      <c r="G676" s="41">
        <f>C676*1.05</f>
        <v>76727.4178438084</v>
      </c>
    </row>
    <row r="677" customHeight="1" spans="1:7">
      <c r="A677" s="37" t="s">
        <v>492</v>
      </c>
      <c r="B677" s="37" t="s">
        <v>249</v>
      </c>
      <c r="C677" s="38">
        <v>73073.7312798175</v>
      </c>
      <c r="D677" s="37" t="s">
        <v>69</v>
      </c>
      <c r="E677" s="37" t="s">
        <v>70</v>
      </c>
      <c r="F677" s="37" t="s">
        <v>71</v>
      </c>
      <c r="G677" s="41">
        <f>C677*1.05</f>
        <v>76727.4178438084</v>
      </c>
    </row>
    <row r="678" customHeight="1" spans="1:7">
      <c r="A678" s="37" t="s">
        <v>492</v>
      </c>
      <c r="B678" s="37" t="s">
        <v>249</v>
      </c>
      <c r="C678" s="38">
        <v>73073.7312798175</v>
      </c>
      <c r="D678" s="37" t="s">
        <v>26</v>
      </c>
      <c r="E678" s="37" t="s">
        <v>27</v>
      </c>
      <c r="F678" s="37" t="s">
        <v>28</v>
      </c>
      <c r="G678" s="41">
        <f>C678*1.05</f>
        <v>76727.4178438084</v>
      </c>
    </row>
    <row r="679" customHeight="1" spans="1:7">
      <c r="A679" s="37" t="s">
        <v>492</v>
      </c>
      <c r="B679" s="37" t="s">
        <v>249</v>
      </c>
      <c r="C679" s="38">
        <v>73073.7312798175</v>
      </c>
      <c r="D679" s="37" t="s">
        <v>493</v>
      </c>
      <c r="E679" s="37" t="s">
        <v>249</v>
      </c>
      <c r="F679" s="37" t="s">
        <v>494</v>
      </c>
      <c r="G679" s="41">
        <f t="shared" ref="G679:G680" si="32">C679*1.05</f>
        <v>76727.4178438084</v>
      </c>
    </row>
    <row r="680" customHeight="1" spans="1:7">
      <c r="A680" s="37" t="s">
        <v>492</v>
      </c>
      <c r="B680" s="37" t="s">
        <v>249</v>
      </c>
      <c r="C680" s="38">
        <v>73073.7312798175</v>
      </c>
      <c r="D680" s="37" t="s">
        <v>72</v>
      </c>
      <c r="E680" s="37" t="s">
        <v>73</v>
      </c>
      <c r="F680" s="37" t="s">
        <v>74</v>
      </c>
      <c r="G680" s="41">
        <f t="shared" si="32"/>
        <v>76727.4178438084</v>
      </c>
    </row>
    <row r="681" customHeight="1" spans="1:7">
      <c r="A681" s="37" t="s">
        <v>492</v>
      </c>
      <c r="B681" s="37" t="s">
        <v>249</v>
      </c>
      <c r="C681" s="38">
        <v>73073.7312798175</v>
      </c>
      <c r="D681" s="37" t="s">
        <v>12</v>
      </c>
      <c r="E681" s="37" t="s">
        <v>13</v>
      </c>
      <c r="F681" s="37" t="s">
        <v>14</v>
      </c>
      <c r="G681" s="41">
        <f>C681/56*1.05</f>
        <v>1370.13246149658</v>
      </c>
    </row>
    <row r="682" customHeight="1" spans="1:7">
      <c r="A682" s="37" t="s">
        <v>492</v>
      </c>
      <c r="B682" s="37" t="s">
        <v>495</v>
      </c>
      <c r="C682" s="38">
        <v>73073.7312798175</v>
      </c>
      <c r="D682" s="37" t="s">
        <v>82</v>
      </c>
      <c r="E682" s="37" t="s">
        <v>83</v>
      </c>
      <c r="F682" s="37" t="s">
        <v>84</v>
      </c>
      <c r="G682" s="41">
        <f>C682/1000</f>
        <v>73.0737312798175</v>
      </c>
    </row>
    <row r="683" customHeight="1" spans="1:7">
      <c r="A683" s="37" t="s">
        <v>492</v>
      </c>
      <c r="B683" s="37" t="s">
        <v>8</v>
      </c>
      <c r="C683" s="38">
        <v>34.8278612597777</v>
      </c>
      <c r="D683" s="37" t="s">
        <v>9</v>
      </c>
      <c r="E683" s="37" t="s">
        <v>50</v>
      </c>
      <c r="F683" s="37" t="s">
        <v>51</v>
      </c>
      <c r="G683" s="41">
        <f>C683*1.05</f>
        <v>36.5692543227666</v>
      </c>
    </row>
    <row r="684" customHeight="1" spans="1:7">
      <c r="A684" s="37" t="s">
        <v>492</v>
      </c>
      <c r="B684" s="37" t="s">
        <v>8</v>
      </c>
      <c r="C684" s="38">
        <v>34.8278612597777</v>
      </c>
      <c r="D684" s="37" t="s">
        <v>12</v>
      </c>
      <c r="E684" s="37" t="s">
        <v>29</v>
      </c>
      <c r="F684" s="37" t="s">
        <v>30</v>
      </c>
      <c r="G684" s="41">
        <f>C684/12*1.05</f>
        <v>3.04743786023055</v>
      </c>
    </row>
    <row r="685" customHeight="1" spans="1:7">
      <c r="A685" s="37" t="s">
        <v>496</v>
      </c>
      <c r="B685" s="37" t="s">
        <v>8</v>
      </c>
      <c r="C685" s="38">
        <v>34.8278612597777</v>
      </c>
      <c r="D685" s="37" t="s">
        <v>9</v>
      </c>
      <c r="E685" s="37" t="s">
        <v>50</v>
      </c>
      <c r="F685" s="37" t="s">
        <v>51</v>
      </c>
      <c r="G685" s="41">
        <f>C685*1.05</f>
        <v>36.5692543227666</v>
      </c>
    </row>
    <row r="686" customHeight="1" spans="1:7">
      <c r="A686" s="37" t="s">
        <v>496</v>
      </c>
      <c r="B686" s="37" t="s">
        <v>8</v>
      </c>
      <c r="C686" s="38">
        <v>34.8278612597777</v>
      </c>
      <c r="D686" s="37" t="s">
        <v>12</v>
      </c>
      <c r="E686" s="37" t="s">
        <v>13</v>
      </c>
      <c r="F686" s="37" t="s">
        <v>14</v>
      </c>
      <c r="G686" s="41">
        <f>C686/15*1.05</f>
        <v>2.43795028818444</v>
      </c>
    </row>
    <row r="687" customHeight="1" spans="1:7">
      <c r="A687" s="37" t="s">
        <v>497</v>
      </c>
      <c r="B687" s="37" t="s">
        <v>8</v>
      </c>
      <c r="C687" s="38">
        <v>34.8278612597777</v>
      </c>
      <c r="D687" s="37" t="s">
        <v>9</v>
      </c>
      <c r="E687" s="37" t="s">
        <v>50</v>
      </c>
      <c r="F687" s="37" t="s">
        <v>51</v>
      </c>
      <c r="G687" s="41">
        <f>C687*1.05</f>
        <v>36.5692543227666</v>
      </c>
    </row>
    <row r="688" customHeight="1" spans="1:7">
      <c r="A688" s="37" t="s">
        <v>497</v>
      </c>
      <c r="B688" s="37" t="s">
        <v>8</v>
      </c>
      <c r="C688" s="38">
        <v>34.8278612597777</v>
      </c>
      <c r="D688" s="37" t="s">
        <v>12</v>
      </c>
      <c r="E688" s="37" t="s">
        <v>38</v>
      </c>
      <c r="F688" s="37" t="s">
        <v>39</v>
      </c>
      <c r="G688" s="41">
        <f>C688/15*1.05</f>
        <v>2.43795028818444</v>
      </c>
    </row>
    <row r="689" customHeight="1" spans="1:7">
      <c r="A689" s="37" t="s">
        <v>497</v>
      </c>
      <c r="B689" s="37" t="s">
        <v>8</v>
      </c>
      <c r="C689" s="38">
        <v>34.8278612597777</v>
      </c>
      <c r="D689" s="37" t="s">
        <v>76</v>
      </c>
      <c r="E689" s="37" t="s">
        <v>77</v>
      </c>
      <c r="F689" s="37" t="s">
        <v>78</v>
      </c>
      <c r="G689" s="41">
        <f>C689*1.05</f>
        <v>36.5692543227666</v>
      </c>
    </row>
    <row r="690" customHeight="1" spans="1:7">
      <c r="A690" s="37" t="s">
        <v>498</v>
      </c>
      <c r="B690" s="37" t="s">
        <v>8</v>
      </c>
      <c r="C690" s="38">
        <v>34.8278612597777</v>
      </c>
      <c r="D690" s="37" t="s">
        <v>9</v>
      </c>
      <c r="E690" s="37" t="s">
        <v>50</v>
      </c>
      <c r="F690" s="37" t="s">
        <v>51</v>
      </c>
      <c r="G690" s="41">
        <f>C690*1.05</f>
        <v>36.5692543227666</v>
      </c>
    </row>
    <row r="691" customHeight="1" spans="1:7">
      <c r="A691" s="37" t="s">
        <v>498</v>
      </c>
      <c r="B691" s="37" t="s">
        <v>8</v>
      </c>
      <c r="C691" s="38">
        <v>34.8278612597777</v>
      </c>
      <c r="D691" s="37" t="s">
        <v>12</v>
      </c>
      <c r="E691" s="37" t="s">
        <v>13</v>
      </c>
      <c r="F691" s="37" t="s">
        <v>14</v>
      </c>
      <c r="G691" s="41">
        <f>C691/15*1.05</f>
        <v>2.43795028818444</v>
      </c>
    </row>
    <row r="692" customHeight="1" spans="1:7">
      <c r="A692" s="37" t="s">
        <v>499</v>
      </c>
      <c r="B692" s="37" t="s">
        <v>8</v>
      </c>
      <c r="C692" s="38">
        <v>34.8278612597777</v>
      </c>
      <c r="D692" s="37" t="s">
        <v>9</v>
      </c>
      <c r="E692" s="37" t="s">
        <v>50</v>
      </c>
      <c r="F692" s="37" t="s">
        <v>51</v>
      </c>
      <c r="G692" s="41">
        <f>C692*1.05</f>
        <v>36.5692543227666</v>
      </c>
    </row>
    <row r="693" customHeight="1" spans="1:7">
      <c r="A693" s="37" t="s">
        <v>499</v>
      </c>
      <c r="B693" s="37" t="s">
        <v>8</v>
      </c>
      <c r="C693" s="38">
        <v>34.8278612597777</v>
      </c>
      <c r="D693" s="37" t="s">
        <v>12</v>
      </c>
      <c r="E693" s="37" t="s">
        <v>13</v>
      </c>
      <c r="F693" s="37" t="s">
        <v>14</v>
      </c>
      <c r="G693" s="41">
        <f>C693/12*1.05</f>
        <v>3.04743786023055</v>
      </c>
    </row>
    <row r="694" customHeight="1" spans="1:7">
      <c r="A694" s="37" t="s">
        <v>499</v>
      </c>
      <c r="B694" s="37" t="s">
        <v>8</v>
      </c>
      <c r="C694" s="38">
        <v>34.8278612597777</v>
      </c>
      <c r="D694" s="37" t="s">
        <v>76</v>
      </c>
      <c r="E694" s="37" t="s">
        <v>500</v>
      </c>
      <c r="F694" s="37" t="s">
        <v>501</v>
      </c>
      <c r="G694" s="41">
        <f>C694*1.05</f>
        <v>36.5692543227666</v>
      </c>
    </row>
    <row r="695" customHeight="1" spans="1:7">
      <c r="A695" s="37" t="s">
        <v>502</v>
      </c>
      <c r="B695" s="37" t="s">
        <v>8</v>
      </c>
      <c r="C695" s="38">
        <v>234.038931718062</v>
      </c>
      <c r="D695" s="37" t="s">
        <v>9</v>
      </c>
      <c r="E695" s="37" t="s">
        <v>50</v>
      </c>
      <c r="F695" s="37" t="s">
        <v>51</v>
      </c>
      <c r="G695" s="41">
        <f>C695*1.05</f>
        <v>245.740878303965</v>
      </c>
    </row>
    <row r="696" customHeight="1" spans="1:7">
      <c r="A696" s="37" t="s">
        <v>502</v>
      </c>
      <c r="B696" s="37" t="s">
        <v>8</v>
      </c>
      <c r="C696" s="38">
        <v>234.038931718062</v>
      </c>
      <c r="D696" s="37" t="s">
        <v>12</v>
      </c>
      <c r="E696" s="37" t="s">
        <v>13</v>
      </c>
      <c r="F696" s="37" t="s">
        <v>14</v>
      </c>
      <c r="G696" s="41">
        <f>C696/15*1.05</f>
        <v>16.3827252202643</v>
      </c>
    </row>
    <row r="697" customHeight="1" spans="1:7">
      <c r="A697" s="37" t="s">
        <v>502</v>
      </c>
      <c r="B697" s="37" t="s">
        <v>8</v>
      </c>
      <c r="C697" s="38">
        <v>234.038931718062</v>
      </c>
      <c r="D697" s="37" t="s">
        <v>76</v>
      </c>
      <c r="E697" s="37" t="s">
        <v>116</v>
      </c>
      <c r="F697" s="37" t="s">
        <v>117</v>
      </c>
      <c r="G697" s="41">
        <f>C697*1.05</f>
        <v>245.740878303965</v>
      </c>
    </row>
    <row r="698" customHeight="1" spans="1:7">
      <c r="A698" s="37" t="s">
        <v>503</v>
      </c>
      <c r="B698" s="37" t="s">
        <v>8</v>
      </c>
      <c r="C698" s="38">
        <v>775.813539192399</v>
      </c>
      <c r="D698" s="37" t="s">
        <v>9</v>
      </c>
      <c r="E698" s="37" t="s">
        <v>50</v>
      </c>
      <c r="F698" s="37" t="s">
        <v>51</v>
      </c>
      <c r="G698" s="41">
        <f>C698*1.05</f>
        <v>814.604216152019</v>
      </c>
    </row>
    <row r="699" customHeight="1" spans="1:7">
      <c r="A699" s="37" t="s">
        <v>503</v>
      </c>
      <c r="B699" s="37" t="s">
        <v>8</v>
      </c>
      <c r="C699" s="38">
        <v>775.813539192399</v>
      </c>
      <c r="D699" s="37" t="s">
        <v>12</v>
      </c>
      <c r="E699" s="37" t="s">
        <v>13</v>
      </c>
      <c r="F699" s="37" t="s">
        <v>14</v>
      </c>
      <c r="G699" s="41">
        <f>C699/15*1.05</f>
        <v>54.3069477434679</v>
      </c>
    </row>
    <row r="700" customHeight="1" spans="1:7">
      <c r="A700" s="37" t="s">
        <v>504</v>
      </c>
      <c r="B700" s="37" t="s">
        <v>8</v>
      </c>
      <c r="C700" s="38">
        <v>1601.46985210466</v>
      </c>
      <c r="D700" s="37" t="s">
        <v>9</v>
      </c>
      <c r="E700" s="37" t="s">
        <v>50</v>
      </c>
      <c r="F700" s="37" t="s">
        <v>51</v>
      </c>
      <c r="G700" s="41">
        <f>C700*1.05</f>
        <v>1681.54334470989</v>
      </c>
    </row>
    <row r="701" customHeight="1" spans="1:7">
      <c r="A701" s="37" t="s">
        <v>504</v>
      </c>
      <c r="B701" s="37" t="s">
        <v>8</v>
      </c>
      <c r="C701" s="38">
        <v>1601.46985210466</v>
      </c>
      <c r="D701" s="37" t="s">
        <v>12</v>
      </c>
      <c r="E701" s="37" t="s">
        <v>29</v>
      </c>
      <c r="F701" s="37" t="s">
        <v>30</v>
      </c>
      <c r="G701" s="41">
        <f>C701/15*1.05</f>
        <v>112.102889647326</v>
      </c>
    </row>
    <row r="702" customHeight="1" spans="1:7">
      <c r="A702" s="37" t="s">
        <v>504</v>
      </c>
      <c r="B702" s="37" t="s">
        <v>8</v>
      </c>
      <c r="C702" s="38">
        <v>1601.46985210466</v>
      </c>
      <c r="D702" s="37" t="s">
        <v>76</v>
      </c>
      <c r="E702" s="37" t="s">
        <v>116</v>
      </c>
      <c r="F702" s="37" t="s">
        <v>117</v>
      </c>
      <c r="G702" s="41">
        <f>C702*1.05</f>
        <v>1681.54334470989</v>
      </c>
    </row>
    <row r="703" customHeight="1" spans="1:7">
      <c r="A703" s="37" t="s">
        <v>505</v>
      </c>
      <c r="B703" s="37" t="s">
        <v>8</v>
      </c>
      <c r="C703" s="38">
        <v>39.1482284887925</v>
      </c>
      <c r="D703" s="37" t="s">
        <v>9</v>
      </c>
      <c r="E703" s="37" t="s">
        <v>50</v>
      </c>
      <c r="F703" s="37" t="s">
        <v>51</v>
      </c>
      <c r="G703" s="41">
        <f>C703*1.05</f>
        <v>41.1056399132321</v>
      </c>
    </row>
    <row r="704" customHeight="1" spans="1:7">
      <c r="A704" s="37" t="s">
        <v>505</v>
      </c>
      <c r="B704" s="37" t="s">
        <v>8</v>
      </c>
      <c r="C704" s="38">
        <v>39.1482284887925</v>
      </c>
      <c r="D704" s="37" t="s">
        <v>12</v>
      </c>
      <c r="E704" s="37" t="s">
        <v>13</v>
      </c>
      <c r="F704" s="37" t="s">
        <v>14</v>
      </c>
      <c r="G704" s="41">
        <f>C704/15*1.05</f>
        <v>2.74037599421547</v>
      </c>
    </row>
    <row r="705" customHeight="1" spans="1:7">
      <c r="A705" s="37" t="s">
        <v>506</v>
      </c>
      <c r="B705" s="37" t="s">
        <v>387</v>
      </c>
      <c r="C705" s="38">
        <v>251.501888718734</v>
      </c>
      <c r="D705" s="37" t="s">
        <v>23</v>
      </c>
      <c r="E705" s="37" t="s">
        <v>24</v>
      </c>
      <c r="F705" s="37" t="s">
        <v>25</v>
      </c>
      <c r="G705" s="41">
        <f>C705*1.05</f>
        <v>264.076983154671</v>
      </c>
    </row>
    <row r="706" customHeight="1" spans="1:7">
      <c r="A706" s="37" t="s">
        <v>506</v>
      </c>
      <c r="B706" s="37" t="s">
        <v>387</v>
      </c>
      <c r="C706" s="38">
        <v>251.501888718734</v>
      </c>
      <c r="D706" s="37" t="s">
        <v>69</v>
      </c>
      <c r="E706" s="37" t="s">
        <v>70</v>
      </c>
      <c r="F706" s="37" t="s">
        <v>71</v>
      </c>
      <c r="G706" s="41">
        <f>C706*1.05</f>
        <v>264.076983154671</v>
      </c>
    </row>
    <row r="707" customHeight="1" spans="1:7">
      <c r="A707" s="37" t="s">
        <v>506</v>
      </c>
      <c r="B707" s="37" t="s">
        <v>387</v>
      </c>
      <c r="C707" s="38">
        <v>251.501888718734</v>
      </c>
      <c r="D707" s="37" t="s">
        <v>507</v>
      </c>
      <c r="E707" s="37" t="s">
        <v>480</v>
      </c>
      <c r="F707" s="37" t="s">
        <v>508</v>
      </c>
      <c r="G707" s="41">
        <f t="shared" ref="G707:G708" si="33">C707*1.05</f>
        <v>264.076983154671</v>
      </c>
    </row>
    <row r="708" customHeight="1" spans="1:7">
      <c r="A708" s="37" t="s">
        <v>506</v>
      </c>
      <c r="B708" s="37" t="s">
        <v>387</v>
      </c>
      <c r="C708" s="38">
        <v>251.501888718734</v>
      </c>
      <c r="D708" s="37" t="s">
        <v>72</v>
      </c>
      <c r="E708" s="37" t="s">
        <v>73</v>
      </c>
      <c r="F708" s="37" t="s">
        <v>74</v>
      </c>
      <c r="G708" s="41">
        <f t="shared" si="33"/>
        <v>264.076983154671</v>
      </c>
    </row>
    <row r="709" customHeight="1" spans="1:7">
      <c r="A709" s="37" t="s">
        <v>506</v>
      </c>
      <c r="B709" s="37" t="s">
        <v>387</v>
      </c>
      <c r="C709" s="38">
        <v>251.501888718734</v>
      </c>
      <c r="D709" s="37" t="s">
        <v>12</v>
      </c>
      <c r="E709" s="37" t="s">
        <v>13</v>
      </c>
      <c r="F709" s="37" t="s">
        <v>14</v>
      </c>
      <c r="G709" s="41">
        <f>C709/40*1.05</f>
        <v>6.60192457886677</v>
      </c>
    </row>
    <row r="710" customHeight="1" spans="1:7">
      <c r="A710" s="37" t="s">
        <v>506</v>
      </c>
      <c r="B710" s="37" t="s">
        <v>480</v>
      </c>
      <c r="C710" s="38">
        <v>142671.330418089</v>
      </c>
      <c r="D710" s="37" t="s">
        <v>23</v>
      </c>
      <c r="E710" s="37" t="s">
        <v>24</v>
      </c>
      <c r="F710" s="37" t="s">
        <v>25</v>
      </c>
      <c r="G710" s="41">
        <f>C710*1.05</f>
        <v>149804.896938993</v>
      </c>
    </row>
    <row r="711" customHeight="1" spans="1:7">
      <c r="A711" s="37" t="s">
        <v>506</v>
      </c>
      <c r="B711" s="37" t="s">
        <v>480</v>
      </c>
      <c r="C711" s="38">
        <v>142671.330418089</v>
      </c>
      <c r="D711" s="37" t="s">
        <v>69</v>
      </c>
      <c r="E711" s="37" t="s">
        <v>70</v>
      </c>
      <c r="F711" s="37" t="s">
        <v>71</v>
      </c>
      <c r="G711" s="41">
        <f>C711*1.05</f>
        <v>149804.896938993</v>
      </c>
    </row>
    <row r="712" customHeight="1" spans="1:7">
      <c r="A712" s="37" t="s">
        <v>506</v>
      </c>
      <c r="B712" s="37" t="s">
        <v>480</v>
      </c>
      <c r="C712" s="38">
        <v>142671.330418089</v>
      </c>
      <c r="D712" s="37" t="s">
        <v>26</v>
      </c>
      <c r="E712" s="37" t="s">
        <v>27</v>
      </c>
      <c r="F712" s="37" t="s">
        <v>28</v>
      </c>
      <c r="G712" s="41">
        <f>C712*1.05</f>
        <v>149804.896938993</v>
      </c>
    </row>
    <row r="713" customHeight="1" spans="1:7">
      <c r="A713" s="37" t="s">
        <v>506</v>
      </c>
      <c r="B713" s="37" t="s">
        <v>480</v>
      </c>
      <c r="C713" s="38">
        <v>142671.330418089</v>
      </c>
      <c r="D713" s="37" t="s">
        <v>507</v>
      </c>
      <c r="E713" s="37" t="s">
        <v>480</v>
      </c>
      <c r="F713" s="37" t="s">
        <v>508</v>
      </c>
      <c r="G713" s="41">
        <f t="shared" ref="G713:G714" si="34">C713*1.05</f>
        <v>149804.896938993</v>
      </c>
    </row>
    <row r="714" customHeight="1" spans="1:7">
      <c r="A714" s="37" t="s">
        <v>506</v>
      </c>
      <c r="B714" s="37" t="s">
        <v>480</v>
      </c>
      <c r="C714" s="38">
        <v>142671.330418089</v>
      </c>
      <c r="D714" s="37" t="s">
        <v>72</v>
      </c>
      <c r="E714" s="37" t="s">
        <v>147</v>
      </c>
      <c r="F714" s="37" t="s">
        <v>148</v>
      </c>
      <c r="G714" s="41">
        <f t="shared" si="34"/>
        <v>149804.896938993</v>
      </c>
    </row>
    <row r="715" customHeight="1" spans="1:7">
      <c r="A715" s="37" t="s">
        <v>506</v>
      </c>
      <c r="B715" s="37" t="s">
        <v>480</v>
      </c>
      <c r="C715" s="38">
        <v>142671.330418089</v>
      </c>
      <c r="D715" s="37" t="s">
        <v>12</v>
      </c>
      <c r="E715" s="37" t="s">
        <v>29</v>
      </c>
      <c r="F715" s="37" t="s">
        <v>30</v>
      </c>
      <c r="G715" s="41">
        <f>C715/56*1.05</f>
        <v>2675.08744533917</v>
      </c>
    </row>
    <row r="716" customHeight="1" spans="1:7">
      <c r="A716" s="37" t="s">
        <v>509</v>
      </c>
      <c r="B716" s="37" t="s">
        <v>8</v>
      </c>
      <c r="C716" s="38">
        <v>25.5815833683326</v>
      </c>
      <c r="D716" s="37" t="s">
        <v>9</v>
      </c>
      <c r="E716" s="37" t="s">
        <v>47</v>
      </c>
      <c r="F716" s="37" t="s">
        <v>48</v>
      </c>
      <c r="G716" s="41">
        <f>C716*1.05</f>
        <v>26.8606625367492</v>
      </c>
    </row>
    <row r="717" customHeight="1" spans="1:7">
      <c r="A717" s="37" t="s">
        <v>509</v>
      </c>
      <c r="B717" s="37" t="s">
        <v>8</v>
      </c>
      <c r="C717" s="38">
        <v>25.5815833683326</v>
      </c>
      <c r="D717" s="37" t="s">
        <v>12</v>
      </c>
      <c r="E717" s="37" t="s">
        <v>29</v>
      </c>
      <c r="F717" s="37" t="s">
        <v>30</v>
      </c>
      <c r="G717" s="41">
        <f>C717/6*1.05</f>
        <v>4.4767770894582</v>
      </c>
    </row>
    <row r="718" customHeight="1" spans="1:7">
      <c r="A718" s="37" t="s">
        <v>509</v>
      </c>
      <c r="B718" s="37" t="s">
        <v>387</v>
      </c>
      <c r="C718" s="38">
        <v>62602.5814752193</v>
      </c>
      <c r="D718" s="37" t="s">
        <v>23</v>
      </c>
      <c r="E718" s="37" t="s">
        <v>24</v>
      </c>
      <c r="F718" s="37" t="s">
        <v>25</v>
      </c>
      <c r="G718" s="41">
        <f>C718*1.05</f>
        <v>65732.7105489803</v>
      </c>
    </row>
    <row r="719" customHeight="1" spans="1:7">
      <c r="A719" s="37" t="s">
        <v>509</v>
      </c>
      <c r="B719" s="37" t="s">
        <v>387</v>
      </c>
      <c r="C719" s="38">
        <v>62602.5814752193</v>
      </c>
      <c r="D719" s="37" t="s">
        <v>26</v>
      </c>
      <c r="E719" s="37" t="s">
        <v>27</v>
      </c>
      <c r="F719" s="37" t="s">
        <v>28</v>
      </c>
      <c r="G719" s="41">
        <f>C719*1.05</f>
        <v>65732.7105489803</v>
      </c>
    </row>
    <row r="720" customHeight="1" spans="1:7">
      <c r="A720" s="37" t="s">
        <v>509</v>
      </c>
      <c r="B720" s="37" t="s">
        <v>387</v>
      </c>
      <c r="C720" s="38">
        <v>62602.5814752193</v>
      </c>
      <c r="D720" s="37" t="s">
        <v>510</v>
      </c>
      <c r="E720" s="37" t="s">
        <v>387</v>
      </c>
      <c r="F720" s="37" t="s">
        <v>511</v>
      </c>
      <c r="G720" s="41">
        <f t="shared" ref="G720:G721" si="35">C720*1.05</f>
        <v>65732.7105489803</v>
      </c>
    </row>
    <row r="721" customHeight="1" spans="1:7">
      <c r="A721" s="37" t="s">
        <v>509</v>
      </c>
      <c r="B721" s="37" t="s">
        <v>387</v>
      </c>
      <c r="C721" s="38">
        <v>62602.5814752193</v>
      </c>
      <c r="D721" s="37" t="s">
        <v>63</v>
      </c>
      <c r="E721" s="37" t="s">
        <v>64</v>
      </c>
      <c r="F721" s="37" t="s">
        <v>65</v>
      </c>
      <c r="G721" s="41">
        <f t="shared" si="35"/>
        <v>65732.7105489803</v>
      </c>
    </row>
    <row r="722" customHeight="1" spans="1:7">
      <c r="A722" s="37" t="s">
        <v>509</v>
      </c>
      <c r="B722" s="37" t="s">
        <v>387</v>
      </c>
      <c r="C722" s="38">
        <v>62602.5814752193</v>
      </c>
      <c r="D722" s="37" t="s">
        <v>12</v>
      </c>
      <c r="E722" s="37" t="s">
        <v>138</v>
      </c>
      <c r="F722" s="37" t="s">
        <v>139</v>
      </c>
      <c r="G722" s="41">
        <f>C722/40*1.05</f>
        <v>1643.31776372451</v>
      </c>
    </row>
    <row r="723" customHeight="1" spans="1:7">
      <c r="A723" s="37" t="s">
        <v>512</v>
      </c>
      <c r="B723" s="37" t="s">
        <v>480</v>
      </c>
      <c r="C723" s="38">
        <v>62602.5814752193</v>
      </c>
      <c r="D723" s="37" t="s">
        <v>23</v>
      </c>
      <c r="E723" s="37" t="s">
        <v>24</v>
      </c>
      <c r="F723" s="37" t="s">
        <v>25</v>
      </c>
      <c r="G723" s="41">
        <f>C723*1.05</f>
        <v>65732.7105489803</v>
      </c>
    </row>
    <row r="724" customHeight="1" spans="1:7">
      <c r="A724" s="37" t="s">
        <v>512</v>
      </c>
      <c r="B724" s="37" t="s">
        <v>480</v>
      </c>
      <c r="C724" s="38">
        <v>62602.5814752193</v>
      </c>
      <c r="D724" s="37" t="s">
        <v>510</v>
      </c>
      <c r="E724" s="37" t="s">
        <v>387</v>
      </c>
      <c r="F724" s="37" t="s">
        <v>511</v>
      </c>
      <c r="G724" s="41">
        <f t="shared" ref="G724:G725" si="36">C724*1.05</f>
        <v>65732.7105489803</v>
      </c>
    </row>
    <row r="725" customHeight="1" spans="1:7">
      <c r="A725" s="37" t="s">
        <v>512</v>
      </c>
      <c r="B725" s="37" t="s">
        <v>480</v>
      </c>
      <c r="C725" s="38">
        <v>62602.5814752193</v>
      </c>
      <c r="D725" s="37" t="s">
        <v>63</v>
      </c>
      <c r="E725" s="37" t="s">
        <v>64</v>
      </c>
      <c r="F725" s="37" t="s">
        <v>65</v>
      </c>
      <c r="G725" s="41">
        <f t="shared" si="36"/>
        <v>65732.7105489803</v>
      </c>
    </row>
    <row r="726" customHeight="1" spans="1:7">
      <c r="A726" s="37" t="s">
        <v>512</v>
      </c>
      <c r="B726" s="37" t="s">
        <v>480</v>
      </c>
      <c r="C726" s="38">
        <v>62602.5814752193</v>
      </c>
      <c r="D726" s="37" t="s">
        <v>12</v>
      </c>
      <c r="E726" s="37" t="s">
        <v>138</v>
      </c>
      <c r="F726" s="37" t="s">
        <v>139</v>
      </c>
      <c r="G726" s="41">
        <f>C726/56*1.05</f>
        <v>1173.79840266036</v>
      </c>
    </row>
    <row r="727" customHeight="1" spans="1:7">
      <c r="A727" s="37" t="s">
        <v>509</v>
      </c>
      <c r="B727" s="37" t="s">
        <v>429</v>
      </c>
      <c r="C727" s="38">
        <v>18336.9940152339</v>
      </c>
      <c r="D727" s="37" t="s">
        <v>23</v>
      </c>
      <c r="E727" s="37" t="s">
        <v>24</v>
      </c>
      <c r="F727" s="37" t="s">
        <v>25</v>
      </c>
      <c r="G727" s="41">
        <f>C727*1.05</f>
        <v>19253.8437159956</v>
      </c>
    </row>
    <row r="728" customHeight="1" spans="1:7">
      <c r="A728" s="37" t="s">
        <v>509</v>
      </c>
      <c r="B728" s="37" t="s">
        <v>429</v>
      </c>
      <c r="C728" s="38">
        <v>18336.9940152339</v>
      </c>
      <c r="D728" s="37" t="s">
        <v>69</v>
      </c>
      <c r="E728" s="37" t="s">
        <v>70</v>
      </c>
      <c r="F728" s="37" t="s">
        <v>71</v>
      </c>
      <c r="G728" s="41">
        <f>C728*1.05</f>
        <v>19253.8437159956</v>
      </c>
    </row>
    <row r="729" customHeight="1" spans="1:7">
      <c r="A729" s="37" t="s">
        <v>509</v>
      </c>
      <c r="B729" s="37" t="s">
        <v>429</v>
      </c>
      <c r="C729" s="38">
        <v>18336.9940152339</v>
      </c>
      <c r="D729" s="37" t="s">
        <v>26</v>
      </c>
      <c r="E729" s="37" t="s">
        <v>27</v>
      </c>
      <c r="F729" s="37" t="s">
        <v>28</v>
      </c>
      <c r="G729" s="41">
        <f>C729*1.05</f>
        <v>19253.8437159956</v>
      </c>
    </row>
    <row r="730" customHeight="1" spans="1:7">
      <c r="A730" s="37" t="s">
        <v>509</v>
      </c>
      <c r="B730" s="37" t="s">
        <v>429</v>
      </c>
      <c r="C730" s="38">
        <v>18336.9940152339</v>
      </c>
      <c r="D730" s="37" t="s">
        <v>513</v>
      </c>
      <c r="E730" s="37" t="s">
        <v>514</v>
      </c>
      <c r="F730" s="37" t="s">
        <v>515</v>
      </c>
      <c r="G730" s="41">
        <f t="shared" ref="G730:G731" si="37">C730*1.05</f>
        <v>19253.8437159956</v>
      </c>
    </row>
    <row r="731" customHeight="1" spans="1:7">
      <c r="A731" s="37" t="s">
        <v>509</v>
      </c>
      <c r="B731" s="37" t="s">
        <v>429</v>
      </c>
      <c r="C731" s="38">
        <v>18336.9940152339</v>
      </c>
      <c r="D731" s="37" t="s">
        <v>72</v>
      </c>
      <c r="E731" s="37" t="s">
        <v>73</v>
      </c>
      <c r="F731" s="37" t="s">
        <v>74</v>
      </c>
      <c r="G731" s="41">
        <f t="shared" si="37"/>
        <v>19253.8437159956</v>
      </c>
    </row>
    <row r="732" customHeight="1" spans="1:7">
      <c r="A732" s="37" t="s">
        <v>509</v>
      </c>
      <c r="B732" s="37" t="s">
        <v>429</v>
      </c>
      <c r="C732" s="38">
        <v>18336.9940152339</v>
      </c>
      <c r="D732" s="37" t="s">
        <v>12</v>
      </c>
      <c r="E732" s="37" t="s">
        <v>13</v>
      </c>
      <c r="F732" s="37" t="s">
        <v>14</v>
      </c>
      <c r="G732" s="41">
        <f>C732/56*1.05</f>
        <v>343.818637785636</v>
      </c>
    </row>
    <row r="733" customHeight="1" spans="1:7">
      <c r="A733" s="37" t="s">
        <v>516</v>
      </c>
      <c r="B733" s="37" t="s">
        <v>66</v>
      </c>
      <c r="C733" s="38">
        <v>18336.9940152339</v>
      </c>
      <c r="D733" s="37" t="s">
        <v>23</v>
      </c>
      <c r="E733" s="37" t="s">
        <v>24</v>
      </c>
      <c r="F733" s="37" t="s">
        <v>25</v>
      </c>
      <c r="G733" s="41">
        <f>C733*1.05</f>
        <v>19253.8437159956</v>
      </c>
    </row>
    <row r="734" customHeight="1" spans="1:7">
      <c r="A734" s="37" t="s">
        <v>516</v>
      </c>
      <c r="B734" s="37" t="s">
        <v>66</v>
      </c>
      <c r="C734" s="38">
        <v>18336.9940152339</v>
      </c>
      <c r="D734" s="37" t="s">
        <v>69</v>
      </c>
      <c r="E734" s="37" t="s">
        <v>70</v>
      </c>
      <c r="F734" s="37" t="s">
        <v>71</v>
      </c>
      <c r="G734" s="41">
        <f>C734*1.05</f>
        <v>19253.8437159956</v>
      </c>
    </row>
    <row r="735" customHeight="1" spans="1:7">
      <c r="A735" s="37" t="s">
        <v>516</v>
      </c>
      <c r="B735" s="37" t="s">
        <v>66</v>
      </c>
      <c r="C735" s="38">
        <v>18336.9940152339</v>
      </c>
      <c r="D735" s="37" t="s">
        <v>26</v>
      </c>
      <c r="E735" s="37" t="s">
        <v>27</v>
      </c>
      <c r="F735" s="37" t="s">
        <v>28</v>
      </c>
      <c r="G735" s="41">
        <f>C735*1.05</f>
        <v>19253.8437159956</v>
      </c>
    </row>
    <row r="736" customHeight="1" spans="1:7">
      <c r="A736" s="37" t="s">
        <v>516</v>
      </c>
      <c r="B736" s="37" t="s">
        <v>66</v>
      </c>
      <c r="C736" s="38">
        <v>18336.9940152339</v>
      </c>
      <c r="D736" s="37" t="s">
        <v>517</v>
      </c>
      <c r="E736" s="37" t="s">
        <v>66</v>
      </c>
      <c r="F736" s="37" t="s">
        <v>518</v>
      </c>
      <c r="G736" s="41">
        <f t="shared" ref="G736:G737" si="38">C736*1.05</f>
        <v>19253.8437159956</v>
      </c>
    </row>
    <row r="737" customHeight="1" spans="1:7">
      <c r="A737" s="37" t="s">
        <v>516</v>
      </c>
      <c r="B737" s="37" t="s">
        <v>66</v>
      </c>
      <c r="C737" s="38">
        <v>18336.9940152339</v>
      </c>
      <c r="D737" s="37" t="s">
        <v>72</v>
      </c>
      <c r="E737" s="37" t="s">
        <v>204</v>
      </c>
      <c r="F737" s="37" t="s">
        <v>205</v>
      </c>
      <c r="G737" s="41">
        <f t="shared" si="38"/>
        <v>19253.8437159956</v>
      </c>
    </row>
    <row r="738" customHeight="1" spans="1:7">
      <c r="A738" s="37" t="s">
        <v>516</v>
      </c>
      <c r="B738" s="37" t="s">
        <v>66</v>
      </c>
      <c r="C738" s="38">
        <v>18336.9940152339</v>
      </c>
      <c r="D738" s="37" t="s">
        <v>12</v>
      </c>
      <c r="E738" s="37" t="s">
        <v>138</v>
      </c>
      <c r="F738" s="37" t="s">
        <v>139</v>
      </c>
      <c r="G738" s="41">
        <f>C738/64*1.05</f>
        <v>300.841308062431</v>
      </c>
    </row>
    <row r="739" customHeight="1" spans="1:7">
      <c r="A739" s="37" t="s">
        <v>516</v>
      </c>
      <c r="B739" s="37" t="s">
        <v>519</v>
      </c>
      <c r="C739" s="38">
        <v>8264.90617709707</v>
      </c>
      <c r="D739" s="37" t="s">
        <v>23</v>
      </c>
      <c r="E739" s="37" t="s">
        <v>24</v>
      </c>
      <c r="F739" s="37" t="s">
        <v>25</v>
      </c>
      <c r="G739" s="41">
        <f>C739*1.05</f>
        <v>8678.15148595192</v>
      </c>
    </row>
    <row r="740" customHeight="1" spans="1:7">
      <c r="A740" s="37" t="s">
        <v>516</v>
      </c>
      <c r="B740" s="37" t="s">
        <v>519</v>
      </c>
      <c r="C740" s="38">
        <v>8264.90617709707</v>
      </c>
      <c r="D740" s="37" t="s">
        <v>69</v>
      </c>
      <c r="E740" s="37" t="s">
        <v>70</v>
      </c>
      <c r="F740" s="37" t="s">
        <v>71</v>
      </c>
      <c r="G740" s="41">
        <f>C740*1.05</f>
        <v>8678.15148595192</v>
      </c>
    </row>
    <row r="741" customHeight="1" spans="1:7">
      <c r="A741" s="37" t="s">
        <v>516</v>
      </c>
      <c r="B741" s="37" t="s">
        <v>519</v>
      </c>
      <c r="C741" s="38">
        <v>8264.90617709707</v>
      </c>
      <c r="D741" s="37" t="s">
        <v>26</v>
      </c>
      <c r="E741" s="37" t="s">
        <v>27</v>
      </c>
      <c r="F741" s="37" t="s">
        <v>28</v>
      </c>
      <c r="G741" s="41">
        <f>C741*1.05</f>
        <v>8678.15148595192</v>
      </c>
    </row>
    <row r="742" customHeight="1" spans="1:7">
      <c r="A742" s="37" t="s">
        <v>516</v>
      </c>
      <c r="B742" s="37" t="s">
        <v>519</v>
      </c>
      <c r="C742" s="38">
        <v>8264.90617709707</v>
      </c>
      <c r="D742" s="37" t="s">
        <v>517</v>
      </c>
      <c r="E742" s="37" t="s">
        <v>519</v>
      </c>
      <c r="F742" s="37" t="s">
        <v>520</v>
      </c>
      <c r="G742" s="41">
        <f t="shared" ref="G742:G743" si="39">C742*1.05</f>
        <v>8678.15148595192</v>
      </c>
    </row>
    <row r="743" customHeight="1" spans="1:7">
      <c r="A743" s="37" t="s">
        <v>516</v>
      </c>
      <c r="B743" s="37" t="s">
        <v>519</v>
      </c>
      <c r="C743" s="38">
        <v>8264.90617709707</v>
      </c>
      <c r="D743" s="37" t="s">
        <v>72</v>
      </c>
      <c r="E743" s="37" t="s">
        <v>108</v>
      </c>
      <c r="F743" s="37" t="s">
        <v>109</v>
      </c>
      <c r="G743" s="41">
        <f t="shared" si="39"/>
        <v>8678.15148595192</v>
      </c>
    </row>
    <row r="744" customHeight="1" spans="1:7">
      <c r="A744" s="37" t="s">
        <v>516</v>
      </c>
      <c r="B744" s="37" t="s">
        <v>519</v>
      </c>
      <c r="C744" s="38">
        <v>8264.90617709707</v>
      </c>
      <c r="D744" s="37" t="s">
        <v>12</v>
      </c>
      <c r="E744" s="37" t="s">
        <v>38</v>
      </c>
      <c r="F744" s="37" t="s">
        <v>39</v>
      </c>
      <c r="G744" s="41">
        <f>C744/56*1.05</f>
        <v>154.96699082057</v>
      </c>
    </row>
    <row r="745" customHeight="1" spans="1:7">
      <c r="A745" s="37" t="s">
        <v>521</v>
      </c>
      <c r="B745" s="37" t="s">
        <v>8</v>
      </c>
      <c r="C745" s="38">
        <v>95.4192411362223</v>
      </c>
      <c r="D745" s="37" t="s">
        <v>9</v>
      </c>
      <c r="E745" s="37" t="s">
        <v>50</v>
      </c>
      <c r="F745" s="37" t="s">
        <v>51</v>
      </c>
      <c r="G745" s="41">
        <f>C745*1.05</f>
        <v>100.190203193033</v>
      </c>
    </row>
    <row r="746" customHeight="1" spans="1:7">
      <c r="A746" s="37" t="s">
        <v>521</v>
      </c>
      <c r="B746" s="37" t="s">
        <v>8</v>
      </c>
      <c r="C746" s="38">
        <v>95.4192411362223</v>
      </c>
      <c r="D746" s="37" t="s">
        <v>12</v>
      </c>
      <c r="E746" s="37" t="s">
        <v>13</v>
      </c>
      <c r="F746" s="37" t="s">
        <v>14</v>
      </c>
      <c r="G746" s="41">
        <f>C746/15*1.05</f>
        <v>6.67934687953556</v>
      </c>
    </row>
    <row r="747" customHeight="1" spans="1:7">
      <c r="A747" s="37" t="s">
        <v>522</v>
      </c>
      <c r="B747" s="37" t="s">
        <v>8</v>
      </c>
      <c r="C747" s="38">
        <v>323.474084419615</v>
      </c>
      <c r="D747" s="37" t="s">
        <v>9</v>
      </c>
      <c r="E747" s="37" t="s">
        <v>47</v>
      </c>
      <c r="F747" s="37" t="s">
        <v>48</v>
      </c>
      <c r="G747" s="41">
        <f>C747*1.05</f>
        <v>339.647788640596</v>
      </c>
    </row>
    <row r="748" customHeight="1" spans="1:7">
      <c r="A748" s="37" t="s">
        <v>522</v>
      </c>
      <c r="B748" s="37" t="s">
        <v>8</v>
      </c>
      <c r="C748" s="38">
        <v>323.474084419615</v>
      </c>
      <c r="D748" s="37" t="s">
        <v>12</v>
      </c>
      <c r="E748" s="37" t="s">
        <v>29</v>
      </c>
      <c r="F748" s="37" t="s">
        <v>30</v>
      </c>
      <c r="G748" s="41">
        <f>C748/8*1.05</f>
        <v>42.4559735800745</v>
      </c>
    </row>
    <row r="749" customHeight="1" spans="1:7">
      <c r="A749" s="37" t="s">
        <v>523</v>
      </c>
      <c r="B749" s="37" t="s">
        <v>8</v>
      </c>
      <c r="C749" s="38">
        <v>323.474084419615</v>
      </c>
      <c r="D749" s="37" t="s">
        <v>9</v>
      </c>
      <c r="E749" s="37" t="s">
        <v>50</v>
      </c>
      <c r="F749" s="37" t="s">
        <v>51</v>
      </c>
      <c r="G749" s="41">
        <f>C749*1.05</f>
        <v>339.647788640596</v>
      </c>
    </row>
    <row r="750" customHeight="1" spans="1:7">
      <c r="A750" s="37" t="s">
        <v>523</v>
      </c>
      <c r="B750" s="37" t="s">
        <v>8</v>
      </c>
      <c r="C750" s="38">
        <v>323.474084419615</v>
      </c>
      <c r="D750" s="37" t="s">
        <v>12</v>
      </c>
      <c r="E750" s="37" t="s">
        <v>13</v>
      </c>
      <c r="F750" s="37" t="s">
        <v>14</v>
      </c>
      <c r="G750" s="41">
        <f>C750/10*1.05</f>
        <v>33.9647788640596</v>
      </c>
    </row>
    <row r="751" customHeight="1" spans="1:7">
      <c r="A751" s="37" t="s">
        <v>524</v>
      </c>
      <c r="B751" s="37" t="s">
        <v>8</v>
      </c>
      <c r="C751" s="38">
        <v>415.756525841283</v>
      </c>
      <c r="D751" s="37" t="s">
        <v>9</v>
      </c>
      <c r="E751" s="37" t="s">
        <v>47</v>
      </c>
      <c r="F751" s="37" t="s">
        <v>48</v>
      </c>
      <c r="G751" s="41">
        <f>C751*1.05</f>
        <v>436.544352133347</v>
      </c>
    </row>
    <row r="752" customHeight="1" spans="1:7">
      <c r="A752" s="37" t="s">
        <v>524</v>
      </c>
      <c r="B752" s="37" t="s">
        <v>8</v>
      </c>
      <c r="C752" s="38">
        <v>415.756525841283</v>
      </c>
      <c r="D752" s="37" t="s">
        <v>12</v>
      </c>
      <c r="E752" s="37" t="s">
        <v>29</v>
      </c>
      <c r="F752" s="37" t="s">
        <v>30</v>
      </c>
      <c r="G752" s="41">
        <f>C752/10*1.05</f>
        <v>43.6544352133347</v>
      </c>
    </row>
    <row r="753" customHeight="1" spans="1:7">
      <c r="A753" s="37" t="s">
        <v>525</v>
      </c>
      <c r="B753" s="37" t="s">
        <v>8</v>
      </c>
      <c r="C753" s="38">
        <v>91.2115199486576</v>
      </c>
      <c r="D753" s="37" t="s">
        <v>9</v>
      </c>
      <c r="E753" s="37" t="s">
        <v>47</v>
      </c>
      <c r="F753" s="37" t="s">
        <v>48</v>
      </c>
      <c r="G753" s="41">
        <f>C753*1.05</f>
        <v>95.7720959460905</v>
      </c>
    </row>
    <row r="754" customHeight="1" spans="1:7">
      <c r="A754" s="37" t="s">
        <v>525</v>
      </c>
      <c r="B754" s="37" t="s">
        <v>8</v>
      </c>
      <c r="C754" s="38">
        <v>91.2115199486576</v>
      </c>
      <c r="D754" s="37" t="s">
        <v>12</v>
      </c>
      <c r="E754" s="37" t="s">
        <v>29</v>
      </c>
      <c r="F754" s="37" t="s">
        <v>30</v>
      </c>
      <c r="G754" s="41">
        <f>C754/7*10.5</f>
        <v>136.817279922986</v>
      </c>
    </row>
    <row r="755" customHeight="1" spans="1:7">
      <c r="A755" s="37" t="s">
        <v>526</v>
      </c>
      <c r="B755" s="37" t="s">
        <v>60</v>
      </c>
      <c r="C755" s="38">
        <v>9749.28863682398</v>
      </c>
      <c r="D755" s="37" t="s">
        <v>23</v>
      </c>
      <c r="E755" s="37" t="s">
        <v>24</v>
      </c>
      <c r="F755" s="37" t="s">
        <v>25</v>
      </c>
      <c r="G755" s="41">
        <f>C755*1.05</f>
        <v>10236.7530686652</v>
      </c>
    </row>
    <row r="756" customHeight="1" spans="1:7">
      <c r="A756" s="37" t="s">
        <v>526</v>
      </c>
      <c r="B756" s="37" t="s">
        <v>60</v>
      </c>
      <c r="C756" s="38">
        <v>9749.28863682398</v>
      </c>
      <c r="D756" s="37" t="s">
        <v>26</v>
      </c>
      <c r="E756" s="37" t="s">
        <v>27</v>
      </c>
      <c r="F756" s="37" t="s">
        <v>28</v>
      </c>
      <c r="G756" s="41">
        <f>C756*1.05</f>
        <v>10236.7530686652</v>
      </c>
    </row>
    <row r="757" customHeight="1" spans="1:7">
      <c r="A757" s="37" t="s">
        <v>526</v>
      </c>
      <c r="B757" s="37" t="s">
        <v>60</v>
      </c>
      <c r="C757" s="38">
        <v>9749.28863682398</v>
      </c>
      <c r="D757" s="37" t="s">
        <v>527</v>
      </c>
      <c r="E757" s="37" t="s">
        <v>60</v>
      </c>
      <c r="F757" s="37" t="s">
        <v>528</v>
      </c>
      <c r="G757" s="41">
        <f t="shared" ref="G757:G758" si="40">C757*1.05</f>
        <v>10236.7530686652</v>
      </c>
    </row>
    <row r="758" customHeight="1" spans="1:7">
      <c r="A758" s="37" t="s">
        <v>526</v>
      </c>
      <c r="B758" s="37" t="s">
        <v>60</v>
      </c>
      <c r="C758" s="38">
        <v>9749.28863682398</v>
      </c>
      <c r="D758" s="37" t="s">
        <v>63</v>
      </c>
      <c r="E758" s="37" t="s">
        <v>64</v>
      </c>
      <c r="F758" s="37" t="s">
        <v>65</v>
      </c>
      <c r="G758" s="41">
        <f t="shared" si="40"/>
        <v>10236.7530686652</v>
      </c>
    </row>
    <row r="759" customHeight="1" spans="1:7">
      <c r="A759" s="37" t="s">
        <v>526</v>
      </c>
      <c r="B759" s="37" t="s">
        <v>60</v>
      </c>
      <c r="C759" s="38">
        <v>9749.28863682398</v>
      </c>
      <c r="D759" s="37" t="s">
        <v>12</v>
      </c>
      <c r="E759" s="37" t="s">
        <v>208</v>
      </c>
      <c r="F759" s="37" t="s">
        <v>209</v>
      </c>
      <c r="G759" s="41">
        <f>C759/70*1.05</f>
        <v>146.23932955236</v>
      </c>
    </row>
    <row r="760" customHeight="1" spans="1:7">
      <c r="A760" s="37" t="s">
        <v>526</v>
      </c>
      <c r="B760" s="37" t="s">
        <v>141</v>
      </c>
      <c r="C760" s="38">
        <v>33450.3278722308</v>
      </c>
      <c r="D760" s="37" t="s">
        <v>23</v>
      </c>
      <c r="E760" s="37" t="s">
        <v>24</v>
      </c>
      <c r="F760" s="37" t="s">
        <v>25</v>
      </c>
      <c r="G760" s="41">
        <f>C760*1.05</f>
        <v>35122.8442658423</v>
      </c>
    </row>
    <row r="761" customHeight="1" spans="1:7">
      <c r="A761" s="37" t="s">
        <v>526</v>
      </c>
      <c r="B761" s="37" t="s">
        <v>141</v>
      </c>
      <c r="C761" s="38">
        <v>33450.3278722308</v>
      </c>
      <c r="D761" s="37" t="s">
        <v>69</v>
      </c>
      <c r="E761" s="37" t="s">
        <v>70</v>
      </c>
      <c r="F761" s="37" t="s">
        <v>71</v>
      </c>
      <c r="G761" s="41">
        <f>C761*1.05</f>
        <v>35122.8442658423</v>
      </c>
    </row>
    <row r="762" customHeight="1" spans="1:7">
      <c r="A762" s="37" t="s">
        <v>526</v>
      </c>
      <c r="B762" s="37" t="s">
        <v>141</v>
      </c>
      <c r="C762" s="38">
        <v>33450.3278722308</v>
      </c>
      <c r="D762" s="37" t="s">
        <v>26</v>
      </c>
      <c r="E762" s="37" t="s">
        <v>27</v>
      </c>
      <c r="F762" s="37" t="s">
        <v>28</v>
      </c>
      <c r="G762" s="41">
        <f>C762*1.05</f>
        <v>35122.8442658423</v>
      </c>
    </row>
    <row r="763" customHeight="1" spans="1:7">
      <c r="A763" s="37" t="s">
        <v>526</v>
      </c>
      <c r="B763" s="37" t="s">
        <v>141</v>
      </c>
      <c r="C763" s="38">
        <v>33450.3278722308</v>
      </c>
      <c r="D763" s="37" t="s">
        <v>529</v>
      </c>
      <c r="E763" s="37" t="s">
        <v>141</v>
      </c>
      <c r="F763" s="37" t="s">
        <v>530</v>
      </c>
      <c r="G763" s="41">
        <f t="shared" ref="G763:G764" si="41">C763*1.05</f>
        <v>35122.8442658423</v>
      </c>
    </row>
    <row r="764" customHeight="1" spans="1:7">
      <c r="A764" s="37" t="s">
        <v>526</v>
      </c>
      <c r="B764" s="37" t="s">
        <v>141</v>
      </c>
      <c r="C764" s="38">
        <v>33450.3278722308</v>
      </c>
      <c r="D764" s="37" t="s">
        <v>72</v>
      </c>
      <c r="E764" s="37" t="s">
        <v>204</v>
      </c>
      <c r="F764" s="37" t="s">
        <v>205</v>
      </c>
      <c r="G764" s="41">
        <f t="shared" si="41"/>
        <v>35122.8442658423</v>
      </c>
    </row>
    <row r="765" customHeight="1" spans="1:7">
      <c r="A765" s="37" t="s">
        <v>526</v>
      </c>
      <c r="B765" s="37" t="s">
        <v>141</v>
      </c>
      <c r="C765" s="38">
        <v>33450.3278722308</v>
      </c>
      <c r="D765" s="37" t="s">
        <v>12</v>
      </c>
      <c r="E765" s="37" t="s">
        <v>138</v>
      </c>
      <c r="F765" s="37" t="s">
        <v>139</v>
      </c>
      <c r="G765" s="41">
        <f>C765/64*1.05</f>
        <v>548.794441653787</v>
      </c>
    </row>
    <row r="766" customHeight="1" spans="1:7">
      <c r="A766" s="37" t="s">
        <v>526</v>
      </c>
      <c r="B766" s="37" t="s">
        <v>8</v>
      </c>
      <c r="C766" s="38">
        <v>618.520599059497</v>
      </c>
      <c r="D766" s="37" t="s">
        <v>9</v>
      </c>
      <c r="E766" s="37" t="s">
        <v>50</v>
      </c>
      <c r="F766" s="37" t="s">
        <v>51</v>
      </c>
      <c r="G766" s="41">
        <f>C766*1.05</f>
        <v>649.446629012472</v>
      </c>
    </row>
    <row r="767" customHeight="1" spans="1:7">
      <c r="A767" s="37" t="s">
        <v>526</v>
      </c>
      <c r="B767" s="37" t="s">
        <v>8</v>
      </c>
      <c r="C767" s="38">
        <v>618.520599059497</v>
      </c>
      <c r="D767" s="37" t="s">
        <v>12</v>
      </c>
      <c r="E767" s="37" t="s">
        <v>38</v>
      </c>
      <c r="F767" s="37" t="s">
        <v>39</v>
      </c>
      <c r="G767" s="41">
        <f>C767/15*1.05</f>
        <v>43.2964419341648</v>
      </c>
    </row>
    <row r="768" customHeight="1" spans="1:7">
      <c r="A768" s="37" t="s">
        <v>531</v>
      </c>
      <c r="B768" s="37" t="s">
        <v>8</v>
      </c>
      <c r="C768" s="38">
        <v>26.6695530436586</v>
      </c>
      <c r="D768" s="37" t="s">
        <v>9</v>
      </c>
      <c r="E768" s="37" t="s">
        <v>50</v>
      </c>
      <c r="F768" s="37" t="s">
        <v>51</v>
      </c>
      <c r="G768" s="41">
        <f>C768*1.05</f>
        <v>28.0030306958415</v>
      </c>
    </row>
    <row r="769" customHeight="1" spans="1:7">
      <c r="A769" s="37" t="s">
        <v>531</v>
      </c>
      <c r="B769" s="37" t="s">
        <v>8</v>
      </c>
      <c r="C769" s="38">
        <v>26.6695530436586</v>
      </c>
      <c r="D769" s="37" t="s">
        <v>12</v>
      </c>
      <c r="E769" s="37" t="s">
        <v>38</v>
      </c>
      <c r="F769" s="37" t="s">
        <v>39</v>
      </c>
      <c r="G769" s="41">
        <f>C769/15*1.05</f>
        <v>1.8668687130561</v>
      </c>
    </row>
    <row r="770" customHeight="1" spans="1:7">
      <c r="A770" s="37" t="s">
        <v>532</v>
      </c>
      <c r="B770" s="37" t="s">
        <v>181</v>
      </c>
      <c r="C770" s="40">
        <v>55705.0569975633</v>
      </c>
      <c r="D770" s="37" t="s">
        <v>23</v>
      </c>
      <c r="E770" s="37" t="s">
        <v>24</v>
      </c>
      <c r="F770" s="37" t="s">
        <v>25</v>
      </c>
      <c r="G770" s="41">
        <f>C770*2*1.05</f>
        <v>116980.619694883</v>
      </c>
    </row>
    <row r="771" customHeight="1" spans="1:7">
      <c r="A771" s="37" t="s">
        <v>532</v>
      </c>
      <c r="B771" s="37" t="s">
        <v>181</v>
      </c>
      <c r="C771" s="40">
        <v>55705.0569975633</v>
      </c>
      <c r="D771" s="37" t="s">
        <v>26</v>
      </c>
      <c r="E771" s="37" t="s">
        <v>27</v>
      </c>
      <c r="F771" s="37" t="s">
        <v>28</v>
      </c>
      <c r="G771" s="41">
        <f>C771*1.05</f>
        <v>58490.3098474415</v>
      </c>
    </row>
    <row r="772" customHeight="1" spans="1:7">
      <c r="A772" s="37" t="s">
        <v>532</v>
      </c>
      <c r="B772" s="37" t="s">
        <v>181</v>
      </c>
      <c r="C772" s="40">
        <v>55705.0569975633</v>
      </c>
      <c r="D772" s="37" t="s">
        <v>533</v>
      </c>
      <c r="E772" s="37" t="s">
        <v>70</v>
      </c>
      <c r="F772" s="37" t="s">
        <v>534</v>
      </c>
      <c r="G772" s="41">
        <f>C772*20*0.84/1000</f>
        <v>935.844957559063</v>
      </c>
    </row>
    <row r="773" customHeight="1" spans="1:7">
      <c r="A773" s="37" t="s">
        <v>532</v>
      </c>
      <c r="B773" s="37" t="s">
        <v>181</v>
      </c>
      <c r="C773" s="40">
        <v>55705.0569975633</v>
      </c>
      <c r="D773" s="37" t="s">
        <v>483</v>
      </c>
      <c r="E773" s="37" t="s">
        <v>182</v>
      </c>
      <c r="F773" s="37" t="s">
        <v>484</v>
      </c>
      <c r="G773" s="41">
        <f>C773*1.05</f>
        <v>58490.3098474415</v>
      </c>
    </row>
    <row r="774" customHeight="1" spans="1:7">
      <c r="A774" s="37" t="s">
        <v>532</v>
      </c>
      <c r="B774" s="37" t="s">
        <v>181</v>
      </c>
      <c r="C774" s="40">
        <v>55705.0569975633</v>
      </c>
      <c r="D774" s="37" t="s">
        <v>535</v>
      </c>
      <c r="E774" s="37" t="s">
        <v>70</v>
      </c>
      <c r="F774" s="37" t="s">
        <v>536</v>
      </c>
      <c r="G774" s="41">
        <f>C774*20*0.84/1000</f>
        <v>935.844957559063</v>
      </c>
    </row>
    <row r="775" customHeight="1" spans="1:7">
      <c r="A775" s="37" t="s">
        <v>532</v>
      </c>
      <c r="B775" s="37" t="s">
        <v>181</v>
      </c>
      <c r="C775" s="40">
        <v>55705.0569975633</v>
      </c>
      <c r="D775" s="37" t="s">
        <v>537</v>
      </c>
      <c r="E775" s="37" t="s">
        <v>186</v>
      </c>
      <c r="F775" s="37" t="s">
        <v>538</v>
      </c>
      <c r="G775" s="41">
        <f>C775*1.05</f>
        <v>58490.3098474415</v>
      </c>
    </row>
    <row r="776" customHeight="1" spans="1:7">
      <c r="A776" s="37" t="s">
        <v>532</v>
      </c>
      <c r="B776" s="37" t="s">
        <v>181</v>
      </c>
      <c r="C776" s="40">
        <v>55705.0569975633</v>
      </c>
      <c r="D776" s="37" t="s">
        <v>12</v>
      </c>
      <c r="E776" s="37" t="s">
        <v>138</v>
      </c>
      <c r="F776" s="37" t="s">
        <v>139</v>
      </c>
      <c r="G776" s="41">
        <f>C776/60*1.05</f>
        <v>974.838497457358</v>
      </c>
    </row>
    <row r="777" customHeight="1" spans="1:7">
      <c r="A777" s="37" t="s">
        <v>539</v>
      </c>
      <c r="B777" s="37" t="s">
        <v>8</v>
      </c>
      <c r="C777" s="40">
        <v>161.477143158784</v>
      </c>
      <c r="D777" s="37" t="s">
        <v>9</v>
      </c>
      <c r="E777" s="37" t="s">
        <v>47</v>
      </c>
      <c r="F777" s="37" t="s">
        <v>48</v>
      </c>
      <c r="G777" s="41">
        <f>C777*1.05</f>
        <v>169.551000316723</v>
      </c>
    </row>
    <row r="778" customHeight="1" spans="1:7">
      <c r="A778" s="37" t="s">
        <v>539</v>
      </c>
      <c r="B778" s="37" t="s">
        <v>8</v>
      </c>
      <c r="C778" s="40">
        <v>161.477143158784</v>
      </c>
      <c r="D778" s="37" t="s">
        <v>12</v>
      </c>
      <c r="E778" s="37" t="s">
        <v>29</v>
      </c>
      <c r="F778" s="37" t="s">
        <v>30</v>
      </c>
      <c r="G778" s="41">
        <f>C778/4*1.05</f>
        <v>42.3877500791808</v>
      </c>
    </row>
    <row r="779" customHeight="1" spans="1:7">
      <c r="A779" s="37" t="s">
        <v>539</v>
      </c>
      <c r="B779" s="37" t="s">
        <v>429</v>
      </c>
      <c r="C779" s="38">
        <v>26790.1264306343</v>
      </c>
      <c r="D779" s="37" t="s">
        <v>23</v>
      </c>
      <c r="E779" s="37" t="s">
        <v>24</v>
      </c>
      <c r="F779" s="37" t="s">
        <v>25</v>
      </c>
      <c r="G779" s="41">
        <f>C779*1.05</f>
        <v>28129.632752166</v>
      </c>
    </row>
    <row r="780" customHeight="1" spans="1:7">
      <c r="A780" s="37" t="s">
        <v>539</v>
      </c>
      <c r="B780" s="37" t="s">
        <v>429</v>
      </c>
      <c r="C780" s="38">
        <v>26790.1264306343</v>
      </c>
      <c r="D780" s="37" t="s">
        <v>69</v>
      </c>
      <c r="E780" s="37" t="s">
        <v>70</v>
      </c>
      <c r="F780" s="37" t="s">
        <v>71</v>
      </c>
      <c r="G780" s="41">
        <f>C780*1.05</f>
        <v>28129.632752166</v>
      </c>
    </row>
    <row r="781" customHeight="1" spans="1:7">
      <c r="A781" s="37" t="s">
        <v>539</v>
      </c>
      <c r="B781" s="37" t="s">
        <v>429</v>
      </c>
      <c r="C781" s="38">
        <v>26790.1264306343</v>
      </c>
      <c r="D781" s="37" t="s">
        <v>26</v>
      </c>
      <c r="E781" s="37" t="s">
        <v>27</v>
      </c>
      <c r="F781" s="37" t="s">
        <v>28</v>
      </c>
      <c r="G781" s="41">
        <f>C781*1.05</f>
        <v>28129.632752166</v>
      </c>
    </row>
    <row r="782" customHeight="1" spans="1:7">
      <c r="A782" s="37" t="s">
        <v>539</v>
      </c>
      <c r="B782" s="37" t="s">
        <v>429</v>
      </c>
      <c r="C782" s="38">
        <v>26790.1264306343</v>
      </c>
      <c r="D782" s="37" t="s">
        <v>540</v>
      </c>
      <c r="E782" s="37" t="s">
        <v>429</v>
      </c>
      <c r="F782" s="37" t="s">
        <v>541</v>
      </c>
      <c r="G782" s="41">
        <f t="shared" ref="G782:G783" si="42">C782*1.05</f>
        <v>28129.632752166</v>
      </c>
    </row>
    <row r="783" customHeight="1" spans="1:7">
      <c r="A783" s="37" t="s">
        <v>539</v>
      </c>
      <c r="B783" s="37" t="s">
        <v>429</v>
      </c>
      <c r="C783" s="38">
        <v>26790.1264306343</v>
      </c>
      <c r="D783" s="37" t="s">
        <v>72</v>
      </c>
      <c r="E783" s="37" t="s">
        <v>336</v>
      </c>
      <c r="F783" s="37" t="s">
        <v>337</v>
      </c>
      <c r="G783" s="41">
        <f t="shared" si="42"/>
        <v>28129.632752166</v>
      </c>
    </row>
    <row r="784" customHeight="1" spans="1:7">
      <c r="A784" s="37" t="s">
        <v>539</v>
      </c>
      <c r="B784" s="37" t="s">
        <v>429</v>
      </c>
      <c r="C784" s="38">
        <v>26790.1264306343</v>
      </c>
      <c r="D784" s="37" t="s">
        <v>12</v>
      </c>
      <c r="E784" s="37" t="s">
        <v>29</v>
      </c>
      <c r="F784" s="37" t="s">
        <v>30</v>
      </c>
      <c r="G784" s="41">
        <f>C784/56*1.05</f>
        <v>502.314870574393</v>
      </c>
    </row>
    <row r="785" customHeight="1" spans="1:7">
      <c r="A785" s="37" t="s">
        <v>542</v>
      </c>
      <c r="B785" s="37" t="s">
        <v>8</v>
      </c>
      <c r="C785" s="38">
        <v>38.3240876677852</v>
      </c>
      <c r="D785" s="37" t="s">
        <v>9</v>
      </c>
      <c r="E785" s="37" t="s">
        <v>47</v>
      </c>
      <c r="F785" s="37" t="s">
        <v>48</v>
      </c>
      <c r="G785" s="41">
        <f>C785*1.05</f>
        <v>40.2402920511745</v>
      </c>
    </row>
    <row r="786" customHeight="1" spans="1:7">
      <c r="A786" s="37" t="s">
        <v>542</v>
      </c>
      <c r="B786" s="37" t="s">
        <v>8</v>
      </c>
      <c r="C786" s="38">
        <v>38.3240876677852</v>
      </c>
      <c r="D786" s="37" t="s">
        <v>12</v>
      </c>
      <c r="E786" s="37" t="s">
        <v>29</v>
      </c>
      <c r="F786" s="37" t="s">
        <v>30</v>
      </c>
      <c r="G786" s="41">
        <f>C786/6*1.05</f>
        <v>6.70671534186241</v>
      </c>
    </row>
    <row r="787" customHeight="1" spans="1:7">
      <c r="A787" s="37" t="s">
        <v>543</v>
      </c>
      <c r="B787" s="37" t="s">
        <v>544</v>
      </c>
      <c r="C787" s="38">
        <v>37.9381812519464</v>
      </c>
      <c r="D787" s="37" t="s">
        <v>23</v>
      </c>
      <c r="E787" s="37" t="s">
        <v>24</v>
      </c>
      <c r="F787" s="37" t="s">
        <v>25</v>
      </c>
      <c r="G787" s="41">
        <f>C787*2*1.05</f>
        <v>79.6701806290875</v>
      </c>
    </row>
    <row r="788" customHeight="1" spans="1:7">
      <c r="A788" s="37" t="s">
        <v>543</v>
      </c>
      <c r="B788" s="37" t="s">
        <v>544</v>
      </c>
      <c r="C788" s="38">
        <v>37.9381812519464</v>
      </c>
      <c r="D788" s="37" t="s">
        <v>26</v>
      </c>
      <c r="E788" s="37" t="s">
        <v>27</v>
      </c>
      <c r="F788" s="37" t="s">
        <v>28</v>
      </c>
      <c r="G788" s="41">
        <f>C788*1.05</f>
        <v>39.8350903145437</v>
      </c>
    </row>
    <row r="789" customHeight="1" spans="1:7">
      <c r="A789" s="37" t="s">
        <v>543</v>
      </c>
      <c r="B789" s="37" t="s">
        <v>544</v>
      </c>
      <c r="C789" s="38">
        <v>37.9381812519464</v>
      </c>
      <c r="D789" s="37" t="s">
        <v>132</v>
      </c>
      <c r="E789" s="37" t="s">
        <v>545</v>
      </c>
      <c r="F789" s="37" t="s">
        <v>546</v>
      </c>
      <c r="G789" s="41">
        <f>C789*1.05</f>
        <v>39.8350903145437</v>
      </c>
    </row>
    <row r="790" customHeight="1" spans="1:7">
      <c r="A790" s="37" t="s">
        <v>543</v>
      </c>
      <c r="B790" s="37" t="s">
        <v>544</v>
      </c>
      <c r="C790" s="38">
        <v>37.9381812519464</v>
      </c>
      <c r="D790" s="37" t="s">
        <v>135</v>
      </c>
      <c r="E790" s="37" t="s">
        <v>547</v>
      </c>
      <c r="F790" s="37" t="s">
        <v>548</v>
      </c>
      <c r="G790" s="41">
        <f>C790*1.05</f>
        <v>39.8350903145437</v>
      </c>
    </row>
    <row r="791" customHeight="1" spans="1:7">
      <c r="A791" s="37" t="s">
        <v>543</v>
      </c>
      <c r="B791" s="37" t="s">
        <v>544</v>
      </c>
      <c r="C791" s="38">
        <v>37.9381812519464</v>
      </c>
      <c r="D791" s="37" t="s">
        <v>549</v>
      </c>
      <c r="E791" s="37" t="s">
        <v>550</v>
      </c>
      <c r="F791" s="37" t="s">
        <v>551</v>
      </c>
      <c r="G791" s="41">
        <f>C791*1.05</f>
        <v>39.8350903145437</v>
      </c>
    </row>
    <row r="792" customHeight="1" spans="1:7">
      <c r="A792" s="37" t="s">
        <v>543</v>
      </c>
      <c r="B792" s="37" t="s">
        <v>544</v>
      </c>
      <c r="C792" s="38">
        <v>37.9381812519464</v>
      </c>
      <c r="D792" s="37" t="s">
        <v>552</v>
      </c>
      <c r="E792" s="37" t="s">
        <v>553</v>
      </c>
      <c r="F792" s="37" t="s">
        <v>554</v>
      </c>
      <c r="G792" s="41">
        <f>C792*1.05</f>
        <v>39.8350903145437</v>
      </c>
    </row>
    <row r="793" customHeight="1" spans="1:7">
      <c r="A793" s="37" t="s">
        <v>543</v>
      </c>
      <c r="B793" s="37" t="s">
        <v>544</v>
      </c>
      <c r="C793" s="38">
        <v>37.9381812519464</v>
      </c>
      <c r="D793" s="37" t="s">
        <v>555</v>
      </c>
      <c r="E793" s="37" t="s">
        <v>556</v>
      </c>
      <c r="F793" s="37" t="s">
        <v>557</v>
      </c>
      <c r="G793" s="41">
        <f>C793*20*1.05</f>
        <v>796.701806290874</v>
      </c>
    </row>
    <row r="794" customHeight="1" spans="1:7">
      <c r="A794" s="37" t="s">
        <v>543</v>
      </c>
      <c r="B794" s="37" t="s">
        <v>544</v>
      </c>
      <c r="C794" s="38">
        <v>37.9381812519464</v>
      </c>
      <c r="D794" s="37" t="s">
        <v>12</v>
      </c>
      <c r="E794" s="37" t="s">
        <v>138</v>
      </c>
      <c r="F794" s="37" t="s">
        <v>139</v>
      </c>
      <c r="G794" s="41">
        <f>C794/70*1.05</f>
        <v>0.569072718779196</v>
      </c>
    </row>
    <row r="795" customHeight="1" spans="1:7">
      <c r="A795" s="37" t="s">
        <v>558</v>
      </c>
      <c r="B795" s="37" t="s">
        <v>193</v>
      </c>
      <c r="C795" s="38">
        <v>1000</v>
      </c>
      <c r="D795" s="37" t="s">
        <v>82</v>
      </c>
      <c r="E795" s="37" t="s">
        <v>83</v>
      </c>
      <c r="F795" s="37" t="s">
        <v>84</v>
      </c>
      <c r="G795" s="41">
        <f>C795/30</f>
        <v>33.3333333333333</v>
      </c>
    </row>
    <row r="796" customHeight="1" spans="1:7">
      <c r="A796" s="37" t="s">
        <v>558</v>
      </c>
      <c r="B796" s="37" t="s">
        <v>193</v>
      </c>
      <c r="C796" s="38">
        <v>1000</v>
      </c>
      <c r="D796" s="37" t="s">
        <v>63</v>
      </c>
      <c r="E796" s="37" t="s">
        <v>85</v>
      </c>
      <c r="F796" s="37" t="s">
        <v>86</v>
      </c>
      <c r="G796" s="41">
        <f>C796*1.05</f>
        <v>1050</v>
      </c>
    </row>
    <row r="797" customHeight="1" spans="1:7">
      <c r="A797" s="37" t="s">
        <v>559</v>
      </c>
      <c r="B797" s="37" t="s">
        <v>8</v>
      </c>
      <c r="C797" s="38">
        <v>427.80236018471</v>
      </c>
      <c r="D797" s="37" t="s">
        <v>9</v>
      </c>
      <c r="E797" s="37" t="s">
        <v>47</v>
      </c>
      <c r="F797" s="37" t="s">
        <v>48</v>
      </c>
      <c r="G797" s="41">
        <f>C797*1.05</f>
        <v>449.192478193945</v>
      </c>
    </row>
    <row r="798" customHeight="1" spans="1:7">
      <c r="A798" s="37" t="s">
        <v>559</v>
      </c>
      <c r="B798" s="37" t="s">
        <v>8</v>
      </c>
      <c r="C798" s="38">
        <v>427.80236018471</v>
      </c>
      <c r="D798" s="37" t="s">
        <v>12</v>
      </c>
      <c r="E798" s="37" t="s">
        <v>29</v>
      </c>
      <c r="F798" s="37" t="s">
        <v>30</v>
      </c>
      <c r="G798" s="41">
        <f>C798/8*1.05</f>
        <v>56.1490597742432</v>
      </c>
    </row>
    <row r="799" customHeight="1" spans="1:7">
      <c r="A799" s="37" t="s">
        <v>560</v>
      </c>
      <c r="B799" s="37" t="s">
        <v>8</v>
      </c>
      <c r="C799" s="38">
        <v>294.915313463515</v>
      </c>
      <c r="D799" s="37" t="s">
        <v>9</v>
      </c>
      <c r="E799" s="37" t="s">
        <v>50</v>
      </c>
      <c r="F799" s="37" t="s">
        <v>51</v>
      </c>
      <c r="G799" s="41">
        <f>C799*1.05</f>
        <v>309.661079136691</v>
      </c>
    </row>
    <row r="800" customHeight="1" spans="1:7">
      <c r="A800" s="37" t="s">
        <v>560</v>
      </c>
      <c r="B800" s="37" t="s">
        <v>8</v>
      </c>
      <c r="C800" s="38">
        <v>294.915313463515</v>
      </c>
      <c r="D800" s="37" t="s">
        <v>12</v>
      </c>
      <c r="E800" s="37" t="s">
        <v>13</v>
      </c>
      <c r="F800" s="37" t="s">
        <v>14</v>
      </c>
      <c r="G800" s="41">
        <f>C800/15*1.05</f>
        <v>20.6440719424461</v>
      </c>
    </row>
    <row r="801" customHeight="1" spans="1:7">
      <c r="A801" s="37" t="s">
        <v>560</v>
      </c>
      <c r="B801" s="37" t="s">
        <v>8</v>
      </c>
      <c r="C801" s="38">
        <v>294.915313463515</v>
      </c>
      <c r="D801" s="37" t="s">
        <v>76</v>
      </c>
      <c r="E801" s="37" t="s">
        <v>77</v>
      </c>
      <c r="F801" s="37" t="s">
        <v>78</v>
      </c>
      <c r="G801" s="41">
        <f>C801*1.05</f>
        <v>309.661079136691</v>
      </c>
    </row>
    <row r="802" customHeight="1" spans="1:7">
      <c r="A802" s="37" t="s">
        <v>560</v>
      </c>
      <c r="B802" s="37" t="s">
        <v>561</v>
      </c>
      <c r="C802" s="38">
        <v>26931.989010989</v>
      </c>
      <c r="D802" s="37" t="s">
        <v>23</v>
      </c>
      <c r="E802" s="37" t="s">
        <v>24</v>
      </c>
      <c r="F802" s="37" t="s">
        <v>25</v>
      </c>
      <c r="G802" s="41">
        <f>C802*1.05</f>
        <v>28278.5884615385</v>
      </c>
    </row>
    <row r="803" customHeight="1" spans="1:7">
      <c r="A803" s="37" t="s">
        <v>560</v>
      </c>
      <c r="B803" s="37" t="s">
        <v>561</v>
      </c>
      <c r="C803" s="38">
        <v>26931.989010989</v>
      </c>
      <c r="D803" s="37" t="s">
        <v>69</v>
      </c>
      <c r="E803" s="37" t="s">
        <v>70</v>
      </c>
      <c r="F803" s="37" t="s">
        <v>71</v>
      </c>
      <c r="G803" s="41">
        <f>C803*1.05</f>
        <v>28278.5884615385</v>
      </c>
    </row>
    <row r="804" customHeight="1" spans="1:7">
      <c r="A804" s="37" t="s">
        <v>560</v>
      </c>
      <c r="B804" s="37" t="s">
        <v>561</v>
      </c>
      <c r="C804" s="38">
        <v>26931.989010989</v>
      </c>
      <c r="D804" s="37" t="s">
        <v>26</v>
      </c>
      <c r="E804" s="37" t="s">
        <v>27</v>
      </c>
      <c r="F804" s="37" t="s">
        <v>28</v>
      </c>
      <c r="G804" s="41">
        <f>C804*1.05</f>
        <v>28278.5884615385</v>
      </c>
    </row>
    <row r="805" customHeight="1" spans="1:7">
      <c r="A805" s="37" t="s">
        <v>560</v>
      </c>
      <c r="B805" s="37" t="s">
        <v>561</v>
      </c>
      <c r="C805" s="38">
        <v>26931.989010989</v>
      </c>
      <c r="D805" s="37" t="s">
        <v>562</v>
      </c>
      <c r="E805" s="37" t="s">
        <v>561</v>
      </c>
      <c r="F805" s="37" t="s">
        <v>563</v>
      </c>
      <c r="G805" s="41">
        <f t="shared" ref="G805:G806" si="43">C805*1.05</f>
        <v>28278.5884615385</v>
      </c>
    </row>
    <row r="806" customHeight="1" spans="1:7">
      <c r="A806" s="37" t="s">
        <v>560</v>
      </c>
      <c r="B806" s="37" t="s">
        <v>561</v>
      </c>
      <c r="C806" s="38">
        <v>26931.989010989</v>
      </c>
      <c r="D806" s="37" t="s">
        <v>72</v>
      </c>
      <c r="E806" s="37" t="s">
        <v>147</v>
      </c>
      <c r="F806" s="37" t="s">
        <v>148</v>
      </c>
      <c r="G806" s="41">
        <f t="shared" si="43"/>
        <v>28278.5884615385</v>
      </c>
    </row>
    <row r="807" customHeight="1" spans="1:7">
      <c r="A807" s="37" t="s">
        <v>560</v>
      </c>
      <c r="B807" s="37" t="s">
        <v>561</v>
      </c>
      <c r="C807" s="38">
        <v>26931.989010989</v>
      </c>
      <c r="D807" s="37" t="s">
        <v>12</v>
      </c>
      <c r="E807" s="37" t="s">
        <v>29</v>
      </c>
      <c r="F807" s="37" t="s">
        <v>30</v>
      </c>
      <c r="G807" s="41">
        <f>C807/56*1.05</f>
        <v>504.974793956044</v>
      </c>
    </row>
    <row r="808" customHeight="1" spans="1:7">
      <c r="A808" s="37" t="s">
        <v>560</v>
      </c>
      <c r="B808" s="37" t="s">
        <v>564</v>
      </c>
      <c r="C808" s="38">
        <v>26931.989010989</v>
      </c>
      <c r="D808" s="37" t="s">
        <v>23</v>
      </c>
      <c r="E808" s="37" t="s">
        <v>24</v>
      </c>
      <c r="F808" s="37" t="s">
        <v>25</v>
      </c>
      <c r="G808" s="41">
        <f>C808*1.05</f>
        <v>28278.5884615385</v>
      </c>
    </row>
    <row r="809" customHeight="1" spans="1:7">
      <c r="A809" s="37" t="s">
        <v>560</v>
      </c>
      <c r="B809" s="37" t="s">
        <v>564</v>
      </c>
      <c r="C809" s="38">
        <v>26931.989010989</v>
      </c>
      <c r="D809" s="37" t="s">
        <v>69</v>
      </c>
      <c r="E809" s="37" t="s">
        <v>70</v>
      </c>
      <c r="F809" s="37" t="s">
        <v>71</v>
      </c>
      <c r="G809" s="41">
        <f>C809*1.05</f>
        <v>28278.5884615385</v>
      </c>
    </row>
    <row r="810" customHeight="1" spans="1:7">
      <c r="A810" s="37" t="s">
        <v>560</v>
      </c>
      <c r="B810" s="37" t="s">
        <v>564</v>
      </c>
      <c r="C810" s="38">
        <v>26931.989010989</v>
      </c>
      <c r="D810" s="37" t="s">
        <v>26</v>
      </c>
      <c r="E810" s="37" t="s">
        <v>27</v>
      </c>
      <c r="F810" s="37" t="s">
        <v>28</v>
      </c>
      <c r="G810" s="41">
        <f>C810*1.05</f>
        <v>28278.5884615385</v>
      </c>
    </row>
    <row r="811" customHeight="1" spans="1:7">
      <c r="A811" s="37" t="s">
        <v>560</v>
      </c>
      <c r="B811" s="37" t="s">
        <v>564</v>
      </c>
      <c r="C811" s="38">
        <v>26931.989010989</v>
      </c>
      <c r="D811" s="37" t="s">
        <v>562</v>
      </c>
      <c r="E811" s="37" t="s">
        <v>561</v>
      </c>
      <c r="F811" s="37" t="s">
        <v>563</v>
      </c>
      <c r="G811" s="41">
        <f t="shared" ref="G811:G812" si="44">C811*1.05</f>
        <v>28278.5884615385</v>
      </c>
    </row>
    <row r="812" customHeight="1" spans="1:7">
      <c r="A812" s="37" t="s">
        <v>560</v>
      </c>
      <c r="B812" s="37" t="s">
        <v>564</v>
      </c>
      <c r="C812" s="38">
        <v>26931.989010989</v>
      </c>
      <c r="D812" s="37" t="s">
        <v>72</v>
      </c>
      <c r="E812" s="37" t="s">
        <v>147</v>
      </c>
      <c r="F812" s="37" t="s">
        <v>148</v>
      </c>
      <c r="G812" s="41">
        <f t="shared" si="44"/>
        <v>28278.5884615385</v>
      </c>
    </row>
    <row r="813" customHeight="1" spans="1:7">
      <c r="A813" s="37" t="s">
        <v>560</v>
      </c>
      <c r="B813" s="37" t="s">
        <v>564</v>
      </c>
      <c r="C813" s="38">
        <v>26931.989010989</v>
      </c>
      <c r="D813" s="37" t="s">
        <v>12</v>
      </c>
      <c r="E813" s="37" t="s">
        <v>29</v>
      </c>
      <c r="F813" s="37" t="s">
        <v>30</v>
      </c>
      <c r="G813" s="41">
        <f>C813/56*1.05</f>
        <v>504.974793956044</v>
      </c>
    </row>
    <row r="814" customHeight="1" spans="1:7">
      <c r="A814" s="37" t="s">
        <v>565</v>
      </c>
      <c r="B814" s="37" t="s">
        <v>8</v>
      </c>
      <c r="C814" s="38">
        <v>101.032137673647</v>
      </c>
      <c r="D814" s="37" t="s">
        <v>9</v>
      </c>
      <c r="E814" s="37" t="s">
        <v>47</v>
      </c>
      <c r="F814" s="37" t="s">
        <v>48</v>
      </c>
      <c r="G814" s="41">
        <f>C814*1.05</f>
        <v>106.083744557329</v>
      </c>
    </row>
    <row r="815" customHeight="1" spans="1:7">
      <c r="A815" s="37" t="s">
        <v>565</v>
      </c>
      <c r="B815" s="37" t="s">
        <v>8</v>
      </c>
      <c r="C815" s="38">
        <v>101.032137673647</v>
      </c>
      <c r="D815" s="37" t="s">
        <v>12</v>
      </c>
      <c r="E815" s="37" t="s">
        <v>29</v>
      </c>
      <c r="F815" s="37" t="s">
        <v>30</v>
      </c>
      <c r="G815" s="41">
        <f>C815/8*1.05</f>
        <v>13.2604680696662</v>
      </c>
    </row>
    <row r="816" customHeight="1" spans="1:7">
      <c r="A816" s="37" t="s">
        <v>566</v>
      </c>
      <c r="B816" s="37" t="s">
        <v>567</v>
      </c>
      <c r="C816" s="38">
        <v>23649.1139836855</v>
      </c>
      <c r="D816" s="37" t="s">
        <v>23</v>
      </c>
      <c r="E816" s="37" t="s">
        <v>24</v>
      </c>
      <c r="F816" s="37" t="s">
        <v>25</v>
      </c>
      <c r="G816" s="41">
        <f>C816*2*1.05</f>
        <v>49663.1393657396</v>
      </c>
    </row>
    <row r="817" customHeight="1" spans="1:7">
      <c r="A817" s="37" t="s">
        <v>566</v>
      </c>
      <c r="B817" s="37" t="s">
        <v>567</v>
      </c>
      <c r="C817" s="38">
        <v>23649.1139836855</v>
      </c>
      <c r="D817" s="37" t="s">
        <v>26</v>
      </c>
      <c r="E817" s="37" t="s">
        <v>27</v>
      </c>
      <c r="F817" s="37" t="s">
        <v>28</v>
      </c>
      <c r="G817" s="41">
        <f>C817*1.05</f>
        <v>24831.5696828698</v>
      </c>
    </row>
    <row r="818" customHeight="1" spans="1:7">
      <c r="A818" s="37" t="s">
        <v>566</v>
      </c>
      <c r="B818" s="37" t="s">
        <v>567</v>
      </c>
      <c r="C818" s="38">
        <v>23649.1139836855</v>
      </c>
      <c r="D818" s="37" t="s">
        <v>132</v>
      </c>
      <c r="E818" s="37" t="s">
        <v>568</v>
      </c>
      <c r="F818" s="37" t="s">
        <v>569</v>
      </c>
      <c r="G818" s="41">
        <f>C818*1.05</f>
        <v>24831.5696828698</v>
      </c>
    </row>
    <row r="819" customHeight="1" spans="1:7">
      <c r="A819" s="37" t="s">
        <v>566</v>
      </c>
      <c r="B819" s="37" t="s">
        <v>567</v>
      </c>
      <c r="C819" s="38">
        <v>23649.1139836855</v>
      </c>
      <c r="D819" s="37" t="s">
        <v>135</v>
      </c>
      <c r="E819" s="37" t="s">
        <v>136</v>
      </c>
      <c r="F819" s="37" t="s">
        <v>137</v>
      </c>
      <c r="G819" s="41">
        <f>C819*1.05</f>
        <v>24831.5696828698</v>
      </c>
    </row>
    <row r="820" customHeight="1" spans="1:7">
      <c r="A820" s="37" t="s">
        <v>566</v>
      </c>
      <c r="B820" s="37" t="s">
        <v>567</v>
      </c>
      <c r="C820" s="38">
        <v>23649.1139836855</v>
      </c>
      <c r="D820" s="37" t="s">
        <v>570</v>
      </c>
      <c r="E820" s="37" t="s">
        <v>571</v>
      </c>
      <c r="F820" s="37" t="s">
        <v>572</v>
      </c>
      <c r="G820" s="41">
        <f t="shared" ref="G820:G822" si="45">C820*1.05</f>
        <v>24831.5696828698</v>
      </c>
    </row>
    <row r="821" customHeight="1" spans="1:7">
      <c r="A821" s="37" t="s">
        <v>566</v>
      </c>
      <c r="B821" s="37" t="s">
        <v>567</v>
      </c>
      <c r="C821" s="38">
        <v>23649.1139836855</v>
      </c>
      <c r="D821" s="37" t="s">
        <v>573</v>
      </c>
      <c r="E821" s="37" t="s">
        <v>571</v>
      </c>
      <c r="F821" s="37" t="s">
        <v>574</v>
      </c>
      <c r="G821" s="41">
        <f t="shared" si="45"/>
        <v>24831.5696828698</v>
      </c>
    </row>
    <row r="822" customHeight="1" spans="1:7">
      <c r="A822" s="37" t="s">
        <v>566</v>
      </c>
      <c r="B822" s="37" t="s">
        <v>567</v>
      </c>
      <c r="C822" s="38">
        <v>23649.1139836855</v>
      </c>
      <c r="D822" s="37" t="s">
        <v>575</v>
      </c>
      <c r="E822" s="37" t="s">
        <v>576</v>
      </c>
      <c r="F822" s="37" t="s">
        <v>577</v>
      </c>
      <c r="G822" s="41">
        <f t="shared" si="45"/>
        <v>24831.5696828698</v>
      </c>
    </row>
    <row r="823" customHeight="1" spans="1:7">
      <c r="A823" s="37" t="s">
        <v>566</v>
      </c>
      <c r="B823" s="37" t="s">
        <v>567</v>
      </c>
      <c r="C823" s="38">
        <v>23649.1139836855</v>
      </c>
      <c r="D823" s="37" t="s">
        <v>578</v>
      </c>
      <c r="E823" s="37" t="s">
        <v>278</v>
      </c>
      <c r="F823" s="37" t="s">
        <v>579</v>
      </c>
      <c r="G823" s="41">
        <f>C823*6*1.05</f>
        <v>148989.418097219</v>
      </c>
    </row>
    <row r="824" customHeight="1" spans="1:7">
      <c r="A824" s="37" t="s">
        <v>566</v>
      </c>
      <c r="B824" s="37" t="s">
        <v>567</v>
      </c>
      <c r="C824" s="38">
        <v>23649.1139836855</v>
      </c>
      <c r="D824" s="37" t="s">
        <v>12</v>
      </c>
      <c r="E824" s="37" t="s">
        <v>138</v>
      </c>
      <c r="F824" s="37" t="s">
        <v>139</v>
      </c>
      <c r="G824" s="41">
        <f>C824/70*1.05</f>
        <v>354.736709755283</v>
      </c>
    </row>
    <row r="825" customHeight="1" spans="1:7">
      <c r="A825" s="37" t="s">
        <v>580</v>
      </c>
      <c r="B825" s="37" t="s">
        <v>265</v>
      </c>
      <c r="C825" s="38">
        <v>1555.28251562138</v>
      </c>
      <c r="D825" s="37" t="s">
        <v>581</v>
      </c>
      <c r="E825" s="37" t="s">
        <v>582</v>
      </c>
      <c r="F825" s="37" t="s">
        <v>583</v>
      </c>
      <c r="G825" s="41">
        <f>C825*1.05</f>
        <v>1633.04664140245</v>
      </c>
    </row>
    <row r="826" customHeight="1" spans="1:7">
      <c r="A826" s="37" t="s">
        <v>580</v>
      </c>
      <c r="B826" s="37" t="s">
        <v>265</v>
      </c>
      <c r="C826" s="38">
        <v>1555.28251562138</v>
      </c>
      <c r="D826" s="37" t="s">
        <v>291</v>
      </c>
      <c r="E826" s="37" t="s">
        <v>584</v>
      </c>
      <c r="F826" s="37" t="s">
        <v>585</v>
      </c>
      <c r="G826" s="41">
        <f t="shared" ref="G826:G830" si="46">C826*1.05</f>
        <v>1633.04664140245</v>
      </c>
    </row>
    <row r="827" customHeight="1" spans="1:7">
      <c r="A827" s="37" t="s">
        <v>580</v>
      </c>
      <c r="B827" s="37" t="s">
        <v>265</v>
      </c>
      <c r="C827" s="38">
        <v>1555.28251562138</v>
      </c>
      <c r="D827" s="37" t="s">
        <v>586</v>
      </c>
      <c r="E827" s="37" t="s">
        <v>587</v>
      </c>
      <c r="F827" s="37" t="s">
        <v>588</v>
      </c>
      <c r="G827" s="41">
        <f t="shared" si="46"/>
        <v>1633.04664140245</v>
      </c>
    </row>
    <row r="828" customHeight="1" spans="1:7">
      <c r="A828" s="37" t="s">
        <v>580</v>
      </c>
      <c r="B828" s="37" t="s">
        <v>265</v>
      </c>
      <c r="C828" s="38">
        <v>1555.28251562138</v>
      </c>
      <c r="D828" s="37" t="s">
        <v>23</v>
      </c>
      <c r="E828" s="37" t="s">
        <v>24</v>
      </c>
      <c r="F828" s="37" t="s">
        <v>25</v>
      </c>
      <c r="G828" s="41">
        <f t="shared" si="46"/>
        <v>1633.04664140245</v>
      </c>
    </row>
    <row r="829" customHeight="1" spans="1:7">
      <c r="A829" s="37" t="s">
        <v>580</v>
      </c>
      <c r="B829" s="37" t="s">
        <v>265</v>
      </c>
      <c r="C829" s="38">
        <v>1555.28251562138</v>
      </c>
      <c r="D829" s="37" t="s">
        <v>69</v>
      </c>
      <c r="E829" s="37" t="s">
        <v>70</v>
      </c>
      <c r="F829" s="37" t="s">
        <v>71</v>
      </c>
      <c r="G829" s="41">
        <f t="shared" si="46"/>
        <v>1633.04664140245</v>
      </c>
    </row>
    <row r="830" customHeight="1" spans="1:7">
      <c r="A830" s="37" t="s">
        <v>580</v>
      </c>
      <c r="B830" s="37" t="s">
        <v>265</v>
      </c>
      <c r="C830" s="38">
        <v>1555.28251562138</v>
      </c>
      <c r="D830" s="37" t="s">
        <v>26</v>
      </c>
      <c r="E830" s="37" t="s">
        <v>27</v>
      </c>
      <c r="F830" s="37" t="s">
        <v>28</v>
      </c>
      <c r="G830" s="41">
        <f t="shared" si="46"/>
        <v>1633.04664140245</v>
      </c>
    </row>
    <row r="831" customHeight="1" spans="1:7">
      <c r="A831" s="37" t="s">
        <v>580</v>
      </c>
      <c r="B831" s="37" t="s">
        <v>265</v>
      </c>
      <c r="C831" s="38">
        <v>1555.28251562138</v>
      </c>
      <c r="D831" s="37" t="s">
        <v>589</v>
      </c>
      <c r="E831" s="37" t="s">
        <v>590</v>
      </c>
      <c r="F831" s="37" t="s">
        <v>591</v>
      </c>
      <c r="G831" s="41">
        <f t="shared" ref="G831:G833" si="47">C831*1.05</f>
        <v>1633.04664140245</v>
      </c>
    </row>
    <row r="832" customHeight="1" spans="1:7">
      <c r="A832" s="37" t="s">
        <v>580</v>
      </c>
      <c r="B832" s="37" t="s">
        <v>265</v>
      </c>
      <c r="C832" s="38">
        <v>1555.28251562138</v>
      </c>
      <c r="D832" s="37" t="s">
        <v>592</v>
      </c>
      <c r="E832" s="37" t="s">
        <v>593</v>
      </c>
      <c r="F832" s="37" t="s">
        <v>594</v>
      </c>
      <c r="G832" s="41">
        <f t="shared" si="47"/>
        <v>1633.04664140245</v>
      </c>
    </row>
    <row r="833" customHeight="1" spans="1:7">
      <c r="A833" s="37" t="s">
        <v>580</v>
      </c>
      <c r="B833" s="37" t="s">
        <v>265</v>
      </c>
      <c r="C833" s="38">
        <v>1555.28251562138</v>
      </c>
      <c r="D833" s="37" t="s">
        <v>595</v>
      </c>
      <c r="E833" s="37" t="s">
        <v>596</v>
      </c>
      <c r="F833" s="37" t="s">
        <v>597</v>
      </c>
      <c r="G833" s="41">
        <f t="shared" si="47"/>
        <v>1633.04664140245</v>
      </c>
    </row>
    <row r="834" customHeight="1" spans="1:7">
      <c r="A834" s="37" t="s">
        <v>580</v>
      </c>
      <c r="B834" s="37" t="s">
        <v>265</v>
      </c>
      <c r="C834" s="38">
        <v>1555.28251562138</v>
      </c>
      <c r="D834" s="37" t="s">
        <v>12</v>
      </c>
      <c r="E834" s="37" t="s">
        <v>598</v>
      </c>
      <c r="F834" s="37" t="s">
        <v>599</v>
      </c>
      <c r="G834" s="41">
        <f>C834/6*1.05</f>
        <v>272.174440233742</v>
      </c>
    </row>
    <row r="835" customHeight="1" spans="1:7">
      <c r="A835" s="37" t="s">
        <v>580</v>
      </c>
      <c r="B835" s="37" t="s">
        <v>265</v>
      </c>
      <c r="C835" s="38">
        <v>1555.28251562138</v>
      </c>
      <c r="D835" s="37" t="s">
        <v>600</v>
      </c>
      <c r="E835" s="37" t="s">
        <v>601</v>
      </c>
      <c r="F835" s="37" t="s">
        <v>602</v>
      </c>
      <c r="G835" s="41">
        <f t="shared" ref="G835:G841" si="48">C835*1.05</f>
        <v>1633.04664140245</v>
      </c>
    </row>
    <row r="836" customHeight="1" spans="1:7">
      <c r="A836" s="37" t="s">
        <v>580</v>
      </c>
      <c r="B836" s="37" t="s">
        <v>165</v>
      </c>
      <c r="C836" s="38">
        <v>1185.78561509085</v>
      </c>
      <c r="D836" s="37" t="s">
        <v>291</v>
      </c>
      <c r="E836" s="37" t="s">
        <v>584</v>
      </c>
      <c r="F836" s="37" t="s">
        <v>585</v>
      </c>
      <c r="G836" s="41">
        <f t="shared" si="48"/>
        <v>1245.07489584539</v>
      </c>
    </row>
    <row r="837" customHeight="1" spans="1:7">
      <c r="A837" s="37" t="s">
        <v>580</v>
      </c>
      <c r="B837" s="37" t="s">
        <v>165</v>
      </c>
      <c r="C837" s="38">
        <v>1185.78561509085</v>
      </c>
      <c r="D837" s="37" t="s">
        <v>586</v>
      </c>
      <c r="E837" s="37" t="s">
        <v>587</v>
      </c>
      <c r="F837" s="37" t="s">
        <v>588</v>
      </c>
      <c r="G837" s="41">
        <f t="shared" si="48"/>
        <v>1245.07489584539</v>
      </c>
    </row>
    <row r="838" customHeight="1" spans="1:7">
      <c r="A838" s="37" t="s">
        <v>580</v>
      </c>
      <c r="B838" s="37" t="s">
        <v>165</v>
      </c>
      <c r="C838" s="38">
        <v>1185.78561509085</v>
      </c>
      <c r="D838" s="37" t="s">
        <v>23</v>
      </c>
      <c r="E838" s="37" t="s">
        <v>24</v>
      </c>
      <c r="F838" s="37" t="s">
        <v>25</v>
      </c>
      <c r="G838" s="41">
        <f t="shared" si="48"/>
        <v>1245.07489584539</v>
      </c>
    </row>
    <row r="839" customHeight="1" spans="1:7">
      <c r="A839" s="37" t="s">
        <v>580</v>
      </c>
      <c r="B839" s="37" t="s">
        <v>165</v>
      </c>
      <c r="C839" s="38">
        <v>1185.78561509085</v>
      </c>
      <c r="D839" s="37" t="s">
        <v>69</v>
      </c>
      <c r="E839" s="37" t="s">
        <v>70</v>
      </c>
      <c r="F839" s="37" t="s">
        <v>71</v>
      </c>
      <c r="G839" s="41">
        <f t="shared" si="48"/>
        <v>1245.07489584539</v>
      </c>
    </row>
    <row r="840" customHeight="1" spans="1:7">
      <c r="A840" s="37" t="s">
        <v>580</v>
      </c>
      <c r="B840" s="37" t="s">
        <v>165</v>
      </c>
      <c r="C840" s="38">
        <v>1185.78561509085</v>
      </c>
      <c r="D840" s="37" t="s">
        <v>26</v>
      </c>
      <c r="E840" s="37" t="s">
        <v>27</v>
      </c>
      <c r="F840" s="37" t="s">
        <v>28</v>
      </c>
      <c r="G840" s="41">
        <f t="shared" si="48"/>
        <v>1245.07489584539</v>
      </c>
    </row>
    <row r="841" customHeight="1" spans="1:7">
      <c r="A841" s="37" t="s">
        <v>580</v>
      </c>
      <c r="B841" s="37" t="s">
        <v>165</v>
      </c>
      <c r="C841" s="38">
        <v>1185.78561509085</v>
      </c>
      <c r="D841" s="37" t="s">
        <v>135</v>
      </c>
      <c r="E841" s="37" t="s">
        <v>136</v>
      </c>
      <c r="F841" s="37" t="s">
        <v>137</v>
      </c>
      <c r="G841" s="41">
        <f t="shared" si="48"/>
        <v>1245.07489584539</v>
      </c>
    </row>
    <row r="842" customHeight="1" spans="1:7">
      <c r="A842" s="37" t="s">
        <v>580</v>
      </c>
      <c r="B842" s="37" t="s">
        <v>165</v>
      </c>
      <c r="C842" s="38">
        <v>1185.78561509085</v>
      </c>
      <c r="D842" s="37" t="s">
        <v>589</v>
      </c>
      <c r="E842" s="37" t="s">
        <v>590</v>
      </c>
      <c r="F842" s="37" t="s">
        <v>591</v>
      </c>
      <c r="G842" s="41">
        <f t="shared" ref="G842:G845" si="49">C842*1.05</f>
        <v>1245.07489584539</v>
      </c>
    </row>
    <row r="843" customHeight="1" spans="1:7">
      <c r="A843" s="37" t="s">
        <v>580</v>
      </c>
      <c r="B843" s="37" t="s">
        <v>165</v>
      </c>
      <c r="C843" s="38">
        <v>1185.78561509085</v>
      </c>
      <c r="D843" s="37" t="s">
        <v>592</v>
      </c>
      <c r="E843" s="37" t="s">
        <v>593</v>
      </c>
      <c r="F843" s="37" t="s">
        <v>594</v>
      </c>
      <c r="G843" s="41">
        <f t="shared" si="49"/>
        <v>1245.07489584539</v>
      </c>
    </row>
    <row r="844" customHeight="1" spans="1:7">
      <c r="A844" s="37" t="s">
        <v>580</v>
      </c>
      <c r="B844" s="37" t="s">
        <v>165</v>
      </c>
      <c r="C844" s="38">
        <v>1185.78561509085</v>
      </c>
      <c r="D844" s="37" t="s">
        <v>595</v>
      </c>
      <c r="E844" s="37" t="s">
        <v>596</v>
      </c>
      <c r="F844" s="37" t="s">
        <v>597</v>
      </c>
      <c r="G844" s="41">
        <f t="shared" si="49"/>
        <v>1245.07489584539</v>
      </c>
    </row>
    <row r="845" customHeight="1" spans="1:7">
      <c r="A845" s="37" t="s">
        <v>580</v>
      </c>
      <c r="B845" s="37" t="s">
        <v>165</v>
      </c>
      <c r="C845" s="38">
        <v>1185.78561509085</v>
      </c>
      <c r="D845" s="37" t="s">
        <v>307</v>
      </c>
      <c r="E845" s="37" t="s">
        <v>308</v>
      </c>
      <c r="F845" s="37" t="s">
        <v>309</v>
      </c>
      <c r="G845" s="41">
        <f t="shared" si="49"/>
        <v>1245.07489584539</v>
      </c>
    </row>
    <row r="846" customHeight="1" spans="1:7">
      <c r="A846" s="37" t="s">
        <v>580</v>
      </c>
      <c r="B846" s="37" t="s">
        <v>165</v>
      </c>
      <c r="C846" s="38">
        <v>1185.78561509085</v>
      </c>
      <c r="D846" s="37" t="s">
        <v>12</v>
      </c>
      <c r="E846" s="37" t="s">
        <v>598</v>
      </c>
      <c r="F846" s="37" t="s">
        <v>599</v>
      </c>
      <c r="G846" s="41">
        <f>C846/6*1.05</f>
        <v>207.512482640899</v>
      </c>
    </row>
    <row r="847" customHeight="1" spans="1:7">
      <c r="A847" s="37" t="s">
        <v>580</v>
      </c>
      <c r="B847" s="37" t="s">
        <v>165</v>
      </c>
      <c r="C847" s="38">
        <v>1185.78561509085</v>
      </c>
      <c r="D847" s="37" t="s">
        <v>600</v>
      </c>
      <c r="E847" s="37" t="s">
        <v>601</v>
      </c>
      <c r="F847" s="37" t="s">
        <v>602</v>
      </c>
      <c r="G847" s="41">
        <f>C847*1.05</f>
        <v>1245.07489584539</v>
      </c>
    </row>
    <row r="848" customHeight="1" spans="1:7">
      <c r="A848" s="37" t="s">
        <v>580</v>
      </c>
      <c r="B848" s="37" t="s">
        <v>313</v>
      </c>
      <c r="C848" s="38">
        <v>1185.78561509085</v>
      </c>
      <c r="D848" s="37" t="s">
        <v>23</v>
      </c>
      <c r="E848" s="37" t="s">
        <v>24</v>
      </c>
      <c r="F848" s="37" t="s">
        <v>25</v>
      </c>
      <c r="G848" s="41">
        <f>C848*1.05</f>
        <v>1245.07489584539</v>
      </c>
    </row>
    <row r="849" customHeight="1" spans="1:7">
      <c r="A849" s="37" t="s">
        <v>580</v>
      </c>
      <c r="B849" s="37" t="s">
        <v>313</v>
      </c>
      <c r="C849" s="38">
        <v>1185.78561509085</v>
      </c>
      <c r="D849" s="37" t="s">
        <v>603</v>
      </c>
      <c r="E849" s="37" t="s">
        <v>604</v>
      </c>
      <c r="F849" s="37" t="s">
        <v>605</v>
      </c>
      <c r="G849" s="41">
        <f>C849*1.05</f>
        <v>1245.07489584539</v>
      </c>
    </row>
    <row r="850" customHeight="1" spans="1:7">
      <c r="A850" s="37" t="s">
        <v>580</v>
      </c>
      <c r="B850" s="37" t="s">
        <v>313</v>
      </c>
      <c r="C850" s="38">
        <v>1185.78561509085</v>
      </c>
      <c r="D850" s="37" t="s">
        <v>606</v>
      </c>
      <c r="E850" s="37" t="s">
        <v>607</v>
      </c>
      <c r="F850" s="37" t="s">
        <v>608</v>
      </c>
      <c r="G850" s="41">
        <f>C850*1.05</f>
        <v>1245.07489584539</v>
      </c>
    </row>
    <row r="851" customHeight="1" spans="1:7">
      <c r="A851" s="37" t="s">
        <v>580</v>
      </c>
      <c r="B851" s="37" t="s">
        <v>313</v>
      </c>
      <c r="C851" s="38">
        <v>1185.78561509085</v>
      </c>
      <c r="D851" s="37" t="s">
        <v>12</v>
      </c>
      <c r="E851" s="37" t="s">
        <v>13</v>
      </c>
      <c r="F851" s="37" t="s">
        <v>14</v>
      </c>
      <c r="G851" s="41">
        <f>C851/24*1.05</f>
        <v>51.8781206602247</v>
      </c>
    </row>
    <row r="852" customHeight="1" spans="1:7">
      <c r="A852" s="37" t="s">
        <v>580</v>
      </c>
      <c r="B852" s="37" t="s">
        <v>313</v>
      </c>
      <c r="C852" s="38">
        <v>1185.78561509085</v>
      </c>
      <c r="D852" s="37" t="s">
        <v>609</v>
      </c>
      <c r="E852" s="37" t="s">
        <v>610</v>
      </c>
      <c r="F852" s="37" t="s">
        <v>611</v>
      </c>
      <c r="G852" s="41">
        <f>C852*1.05</f>
        <v>1245.07489584539</v>
      </c>
    </row>
    <row r="853" customHeight="1" spans="1:7">
      <c r="A853" s="37" t="s">
        <v>612</v>
      </c>
      <c r="B853" s="37" t="s">
        <v>8</v>
      </c>
      <c r="C853" s="38">
        <v>1070.24235560589</v>
      </c>
      <c r="D853" s="37" t="s">
        <v>9</v>
      </c>
      <c r="E853" s="37" t="s">
        <v>47</v>
      </c>
      <c r="F853" s="37" t="s">
        <v>48</v>
      </c>
      <c r="G853" s="41">
        <f>C853*1.05</f>
        <v>1123.75447338618</v>
      </c>
    </row>
    <row r="854" customHeight="1" spans="1:7">
      <c r="A854" s="37" t="s">
        <v>612</v>
      </c>
      <c r="B854" s="37" t="s">
        <v>8</v>
      </c>
      <c r="C854" s="38">
        <v>1070.24235560589</v>
      </c>
      <c r="D854" s="37" t="s">
        <v>12</v>
      </c>
      <c r="E854" s="37" t="s">
        <v>29</v>
      </c>
      <c r="F854" s="37" t="s">
        <v>30</v>
      </c>
      <c r="G854" s="41">
        <f>C854/6*1.05</f>
        <v>187.292412231031</v>
      </c>
    </row>
    <row r="855" customHeight="1" spans="1:7">
      <c r="A855" s="37" t="s">
        <v>613</v>
      </c>
      <c r="B855" s="37" t="s">
        <v>614</v>
      </c>
      <c r="C855" s="38">
        <v>58593.6634914269</v>
      </c>
      <c r="D855" s="37" t="s">
        <v>23</v>
      </c>
      <c r="E855" s="37" t="s">
        <v>24</v>
      </c>
      <c r="F855" s="37" t="s">
        <v>25</v>
      </c>
      <c r="G855" s="41">
        <f>C855*1.05</f>
        <v>61523.3466659983</v>
      </c>
    </row>
    <row r="856" customHeight="1" spans="1:7">
      <c r="A856" s="37" t="s">
        <v>613</v>
      </c>
      <c r="B856" s="37" t="s">
        <v>614</v>
      </c>
      <c r="C856" s="38">
        <v>58593.6634914269</v>
      </c>
      <c r="D856" s="37" t="s">
        <v>26</v>
      </c>
      <c r="E856" s="37" t="s">
        <v>27</v>
      </c>
      <c r="F856" s="37" t="s">
        <v>28</v>
      </c>
      <c r="G856" s="41">
        <f>C856*1.05</f>
        <v>61523.3466659983</v>
      </c>
    </row>
    <row r="857" customHeight="1" spans="1:7">
      <c r="A857" s="37" t="s">
        <v>613</v>
      </c>
      <c r="B857" s="37" t="s">
        <v>614</v>
      </c>
      <c r="C857" s="38">
        <v>58593.6634914269</v>
      </c>
      <c r="D857" s="37" t="s">
        <v>132</v>
      </c>
      <c r="E857" s="37" t="s">
        <v>615</v>
      </c>
      <c r="F857" s="37" t="s">
        <v>616</v>
      </c>
      <c r="G857" s="41">
        <f t="shared" ref="G857:G858" si="50">C857*1.05</f>
        <v>61523.3466659983</v>
      </c>
    </row>
    <row r="858" customHeight="1" spans="1:7">
      <c r="A858" s="37" t="s">
        <v>613</v>
      </c>
      <c r="B858" s="37" t="s">
        <v>614</v>
      </c>
      <c r="C858" s="38">
        <v>58593.6634914269</v>
      </c>
      <c r="D858" s="37" t="s">
        <v>617</v>
      </c>
      <c r="E858" s="37" t="s">
        <v>614</v>
      </c>
      <c r="F858" s="37" t="s">
        <v>618</v>
      </c>
      <c r="G858" s="41">
        <f t="shared" si="50"/>
        <v>61523.3466659983</v>
      </c>
    </row>
    <row r="859" customHeight="1" spans="1:7">
      <c r="A859" s="37" t="s">
        <v>613</v>
      </c>
      <c r="B859" s="37" t="s">
        <v>614</v>
      </c>
      <c r="C859" s="38">
        <v>58593.6634914269</v>
      </c>
      <c r="D859" s="37" t="s">
        <v>12</v>
      </c>
      <c r="E859" s="37" t="s">
        <v>29</v>
      </c>
      <c r="F859" s="37" t="s">
        <v>30</v>
      </c>
      <c r="G859" s="41">
        <f>C859/26*1.05</f>
        <v>2366.28256407686</v>
      </c>
    </row>
    <row r="860" customHeight="1" spans="1:7">
      <c r="A860" s="37" t="s">
        <v>619</v>
      </c>
      <c r="B860" s="37" t="s">
        <v>8</v>
      </c>
      <c r="C860" s="38">
        <v>58593.6634914269</v>
      </c>
      <c r="D860" s="37" t="s">
        <v>9</v>
      </c>
      <c r="E860" s="37" t="s">
        <v>47</v>
      </c>
      <c r="F860" s="37" t="s">
        <v>48</v>
      </c>
      <c r="G860" s="41">
        <f>C860*1.05</f>
        <v>61523.3466659983</v>
      </c>
    </row>
    <row r="861" customHeight="1" spans="1:7">
      <c r="A861" s="37" t="s">
        <v>619</v>
      </c>
      <c r="B861" s="37" t="s">
        <v>8</v>
      </c>
      <c r="C861" s="38">
        <v>58593.6634914269</v>
      </c>
      <c r="D861" s="37" t="s">
        <v>12</v>
      </c>
      <c r="E861" s="37" t="s">
        <v>29</v>
      </c>
      <c r="F861" s="37" t="s">
        <v>30</v>
      </c>
      <c r="G861" s="41">
        <f>C861/10*1.05</f>
        <v>6152.33466659983</v>
      </c>
    </row>
    <row r="862" customHeight="1" spans="1:7">
      <c r="A862" s="37" t="s">
        <v>620</v>
      </c>
      <c r="B862" s="37" t="s">
        <v>8</v>
      </c>
      <c r="C862" s="38">
        <v>58593.6634914269</v>
      </c>
      <c r="D862" s="37" t="s">
        <v>9</v>
      </c>
      <c r="E862" s="37" t="s">
        <v>47</v>
      </c>
      <c r="F862" s="37" t="s">
        <v>48</v>
      </c>
      <c r="G862" s="41">
        <f t="shared" ref="G862:G863" si="51">C862*1.05</f>
        <v>61523.3466659983</v>
      </c>
    </row>
    <row r="863" customHeight="1" spans="1:7">
      <c r="A863" s="37" t="s">
        <v>621</v>
      </c>
      <c r="B863" s="37" t="s">
        <v>8</v>
      </c>
      <c r="C863" s="38">
        <v>147.457656731757</v>
      </c>
      <c r="D863" s="37" t="s">
        <v>9</v>
      </c>
      <c r="E863" s="37" t="s">
        <v>47</v>
      </c>
      <c r="F863" s="37" t="s">
        <v>48</v>
      </c>
      <c r="G863" s="41">
        <f t="shared" si="51"/>
        <v>154.830539568345</v>
      </c>
    </row>
    <row r="864" customHeight="1" spans="1:7">
      <c r="A864" s="37" t="s">
        <v>621</v>
      </c>
      <c r="B864" s="37" t="s">
        <v>8</v>
      </c>
      <c r="C864" s="38">
        <v>147.457656731757</v>
      </c>
      <c r="D864" s="37" t="s">
        <v>12</v>
      </c>
      <c r="E864" s="37" t="s">
        <v>29</v>
      </c>
      <c r="F864" s="37" t="s">
        <v>30</v>
      </c>
      <c r="G864" s="41">
        <f>C864/6*1.05</f>
        <v>25.8050899280575</v>
      </c>
    </row>
    <row r="865" customHeight="1" spans="1:7">
      <c r="A865" s="37" t="s">
        <v>622</v>
      </c>
      <c r="B865" s="37" t="s">
        <v>8</v>
      </c>
      <c r="C865" s="38">
        <v>548.978803627841</v>
      </c>
      <c r="D865" s="37" t="s">
        <v>9</v>
      </c>
      <c r="E865" s="37" t="s">
        <v>151</v>
      </c>
      <c r="F865" s="37" t="s">
        <v>152</v>
      </c>
      <c r="G865" s="41">
        <f>C865*1.05</f>
        <v>576.427743809233</v>
      </c>
    </row>
    <row r="866" customHeight="1" spans="1:7">
      <c r="A866" s="37" t="s">
        <v>622</v>
      </c>
      <c r="B866" s="37" t="s">
        <v>8</v>
      </c>
      <c r="C866" s="38">
        <v>548.978803627841</v>
      </c>
      <c r="D866" s="37" t="s">
        <v>12</v>
      </c>
      <c r="E866" s="37" t="s">
        <v>208</v>
      </c>
      <c r="F866" s="37" t="s">
        <v>209</v>
      </c>
      <c r="G866" s="41">
        <f>C866/15*1.05</f>
        <v>38.4285162539489</v>
      </c>
    </row>
    <row r="867" customHeight="1" spans="1:7">
      <c r="A867" s="37" t="s">
        <v>622</v>
      </c>
      <c r="B867" s="37" t="s">
        <v>102</v>
      </c>
      <c r="C867" s="38">
        <v>48901.7229870672</v>
      </c>
      <c r="D867" s="37" t="s">
        <v>23</v>
      </c>
      <c r="E867" s="37" t="s">
        <v>24</v>
      </c>
      <c r="F867" s="37" t="s">
        <v>25</v>
      </c>
      <c r="G867" s="41">
        <f>C867*1.05</f>
        <v>51346.8091364206</v>
      </c>
    </row>
    <row r="868" customHeight="1" spans="1:7">
      <c r="A868" s="37" t="s">
        <v>622</v>
      </c>
      <c r="B868" s="37" t="s">
        <v>102</v>
      </c>
      <c r="C868" s="38">
        <v>48901.7229870672</v>
      </c>
      <c r="D868" s="37" t="s">
        <v>69</v>
      </c>
      <c r="E868" s="37" t="s">
        <v>70</v>
      </c>
      <c r="F868" s="37" t="s">
        <v>71</v>
      </c>
      <c r="G868" s="41">
        <f>C868*1.05</f>
        <v>51346.8091364206</v>
      </c>
    </row>
    <row r="869" customHeight="1" spans="1:7">
      <c r="A869" s="37" t="s">
        <v>622</v>
      </c>
      <c r="B869" s="37" t="s">
        <v>102</v>
      </c>
      <c r="C869" s="38">
        <v>48901.7229870672</v>
      </c>
      <c r="D869" s="37" t="s">
        <v>26</v>
      </c>
      <c r="E869" s="37" t="s">
        <v>27</v>
      </c>
      <c r="F869" s="37" t="s">
        <v>28</v>
      </c>
      <c r="G869" s="41">
        <f>C869*1.05</f>
        <v>51346.8091364206</v>
      </c>
    </row>
    <row r="870" customHeight="1" spans="1:7">
      <c r="A870" s="37" t="s">
        <v>622</v>
      </c>
      <c r="B870" s="37" t="s">
        <v>102</v>
      </c>
      <c r="C870" s="38">
        <v>48901.7229870672</v>
      </c>
      <c r="D870" s="37" t="s">
        <v>623</v>
      </c>
      <c r="E870" s="37" t="s">
        <v>102</v>
      </c>
      <c r="F870" s="37" t="s">
        <v>624</v>
      </c>
      <c r="G870" s="41">
        <f t="shared" ref="G870:G871" si="52">C870*1.05</f>
        <v>51346.8091364206</v>
      </c>
    </row>
    <row r="871" customHeight="1" spans="1:7">
      <c r="A871" s="37" t="s">
        <v>622</v>
      </c>
      <c r="B871" s="37" t="s">
        <v>102</v>
      </c>
      <c r="C871" s="38">
        <v>48901.7229870672</v>
      </c>
      <c r="D871" s="37" t="s">
        <v>72</v>
      </c>
      <c r="E871" s="37" t="s">
        <v>108</v>
      </c>
      <c r="F871" s="37" t="s">
        <v>109</v>
      </c>
      <c r="G871" s="41">
        <f t="shared" si="52"/>
        <v>51346.8091364206</v>
      </c>
    </row>
    <row r="872" customHeight="1" spans="1:7">
      <c r="A872" s="37" t="s">
        <v>622</v>
      </c>
      <c r="B872" s="37" t="s">
        <v>102</v>
      </c>
      <c r="C872" s="38">
        <v>48901.7229870672</v>
      </c>
      <c r="D872" s="37" t="s">
        <v>12</v>
      </c>
      <c r="E872" s="37" t="s">
        <v>38</v>
      </c>
      <c r="F872" s="37" t="s">
        <v>39</v>
      </c>
      <c r="G872" s="41">
        <f>C872/56*1.05</f>
        <v>916.90730600751</v>
      </c>
    </row>
    <row r="873" customHeight="1" spans="1:7">
      <c r="A873" s="37" t="s">
        <v>622</v>
      </c>
      <c r="B873" s="37" t="s">
        <v>387</v>
      </c>
      <c r="C873" s="38">
        <v>18768.0956955003</v>
      </c>
      <c r="D873" s="37" t="s">
        <v>23</v>
      </c>
      <c r="E873" s="37" t="s">
        <v>24</v>
      </c>
      <c r="F873" s="37" t="s">
        <v>25</v>
      </c>
      <c r="G873" s="41">
        <f>C873*1.05</f>
        <v>19706.5004802753</v>
      </c>
    </row>
    <row r="874" customHeight="1" spans="1:7">
      <c r="A874" s="37" t="s">
        <v>622</v>
      </c>
      <c r="B874" s="37" t="s">
        <v>387</v>
      </c>
      <c r="C874" s="38">
        <v>18768.0956955003</v>
      </c>
      <c r="D874" s="37" t="s">
        <v>26</v>
      </c>
      <c r="E874" s="37" t="s">
        <v>27</v>
      </c>
      <c r="F874" s="37" t="s">
        <v>28</v>
      </c>
      <c r="G874" s="41">
        <f>C874*1.05</f>
        <v>19706.5004802753</v>
      </c>
    </row>
    <row r="875" customHeight="1" spans="1:7">
      <c r="A875" s="37" t="s">
        <v>622</v>
      </c>
      <c r="B875" s="37" t="s">
        <v>387</v>
      </c>
      <c r="C875" s="38">
        <v>18768.0956955003</v>
      </c>
      <c r="D875" s="37" t="s">
        <v>625</v>
      </c>
      <c r="E875" s="37" t="s">
        <v>387</v>
      </c>
      <c r="F875" s="37" t="s">
        <v>626</v>
      </c>
      <c r="G875" s="41">
        <f t="shared" ref="G875:G876" si="53">C875*1.05</f>
        <v>19706.5004802753</v>
      </c>
    </row>
    <row r="876" customHeight="1" spans="1:7">
      <c r="A876" s="37" t="s">
        <v>622</v>
      </c>
      <c r="B876" s="37" t="s">
        <v>387</v>
      </c>
      <c r="C876" s="38">
        <v>18768.0956955003</v>
      </c>
      <c r="D876" s="37" t="s">
        <v>63</v>
      </c>
      <c r="E876" s="37" t="s">
        <v>163</v>
      </c>
      <c r="F876" s="37" t="s">
        <v>164</v>
      </c>
      <c r="G876" s="41">
        <f t="shared" si="53"/>
        <v>19706.5004802753</v>
      </c>
    </row>
    <row r="877" customHeight="1" spans="1:7">
      <c r="A877" s="37" t="s">
        <v>622</v>
      </c>
      <c r="B877" s="37" t="s">
        <v>387</v>
      </c>
      <c r="C877" s="38">
        <v>18768.0956955003</v>
      </c>
      <c r="D877" s="37" t="s">
        <v>12</v>
      </c>
      <c r="E877" s="37" t="s">
        <v>13</v>
      </c>
      <c r="F877" s="37" t="s">
        <v>14</v>
      </c>
      <c r="G877" s="41">
        <f>C877/170*1.05</f>
        <v>115.920591060443</v>
      </c>
    </row>
    <row r="878" customHeight="1" spans="1:7">
      <c r="A878" s="37" t="s">
        <v>627</v>
      </c>
      <c r="B878" s="37" t="s">
        <v>8</v>
      </c>
      <c r="C878" s="38">
        <v>120.084939759036</v>
      </c>
      <c r="D878" s="37" t="s">
        <v>9</v>
      </c>
      <c r="E878" s="37" t="s">
        <v>50</v>
      </c>
      <c r="F878" s="37" t="s">
        <v>51</v>
      </c>
      <c r="G878" s="41">
        <f>C878*1.05</f>
        <v>126.089186746988</v>
      </c>
    </row>
    <row r="879" customHeight="1" spans="1:7">
      <c r="A879" s="37" t="s">
        <v>627</v>
      </c>
      <c r="B879" s="37" t="s">
        <v>8</v>
      </c>
      <c r="C879" s="38">
        <v>120.084939759036</v>
      </c>
      <c r="D879" s="37" t="s">
        <v>12</v>
      </c>
      <c r="E879" s="37" t="s">
        <v>13</v>
      </c>
      <c r="F879" s="37" t="s">
        <v>14</v>
      </c>
      <c r="G879" s="41">
        <f>C879/15*1.05</f>
        <v>8.40594578313252</v>
      </c>
    </row>
    <row r="880" customHeight="1" spans="1:7">
      <c r="A880" s="37" t="s">
        <v>628</v>
      </c>
      <c r="B880" s="37" t="s">
        <v>8</v>
      </c>
      <c r="C880" s="38">
        <v>69.2565493246009</v>
      </c>
      <c r="D880" s="37" t="s">
        <v>9</v>
      </c>
      <c r="E880" s="37" t="s">
        <v>47</v>
      </c>
      <c r="F880" s="37" t="s">
        <v>48</v>
      </c>
      <c r="G880" s="41">
        <f>C880*1.05</f>
        <v>72.7193767908309</v>
      </c>
    </row>
    <row r="881" customHeight="1" spans="1:7">
      <c r="A881" s="37" t="s">
        <v>628</v>
      </c>
      <c r="B881" s="37" t="s">
        <v>8</v>
      </c>
      <c r="C881" s="38">
        <v>69.2565493246009</v>
      </c>
      <c r="D881" s="37" t="s">
        <v>12</v>
      </c>
      <c r="E881" s="37" t="s">
        <v>29</v>
      </c>
      <c r="F881" s="37" t="s">
        <v>30</v>
      </c>
      <c r="G881" s="41">
        <f>C881/10*1.05</f>
        <v>7.27193767908309</v>
      </c>
    </row>
    <row r="882" customHeight="1" spans="1:7">
      <c r="A882" s="37" t="s">
        <v>628</v>
      </c>
      <c r="B882" s="37" t="s">
        <v>202</v>
      </c>
      <c r="C882" s="38">
        <v>173201.424586239</v>
      </c>
      <c r="D882" s="37" t="s">
        <v>23</v>
      </c>
      <c r="E882" s="37" t="s">
        <v>24</v>
      </c>
      <c r="F882" s="37" t="s">
        <v>25</v>
      </c>
      <c r="G882" s="41">
        <f>C882*1.05</f>
        <v>181861.495815551</v>
      </c>
    </row>
    <row r="883" customHeight="1" spans="1:7">
      <c r="A883" s="37" t="s">
        <v>628</v>
      </c>
      <c r="B883" s="37" t="s">
        <v>202</v>
      </c>
      <c r="C883" s="38">
        <v>173201.424586239</v>
      </c>
      <c r="D883" s="37" t="s">
        <v>69</v>
      </c>
      <c r="E883" s="37" t="s">
        <v>70</v>
      </c>
      <c r="F883" s="37" t="s">
        <v>71</v>
      </c>
      <c r="G883" s="41">
        <f>C883*1.05</f>
        <v>181861.495815551</v>
      </c>
    </row>
    <row r="884" customHeight="1" spans="1:7">
      <c r="A884" s="37" t="s">
        <v>628</v>
      </c>
      <c r="B884" s="37" t="s">
        <v>202</v>
      </c>
      <c r="C884" s="38">
        <v>173201.424586239</v>
      </c>
      <c r="D884" s="37" t="s">
        <v>26</v>
      </c>
      <c r="E884" s="37" t="s">
        <v>27</v>
      </c>
      <c r="F884" s="37" t="s">
        <v>28</v>
      </c>
      <c r="G884" s="41">
        <f>C884*1.05</f>
        <v>181861.495815551</v>
      </c>
    </row>
    <row r="885" customHeight="1" spans="1:7">
      <c r="A885" s="37" t="s">
        <v>628</v>
      </c>
      <c r="B885" s="37" t="s">
        <v>202</v>
      </c>
      <c r="C885" s="38">
        <v>173201.424586239</v>
      </c>
      <c r="D885" s="37" t="s">
        <v>629</v>
      </c>
      <c r="E885" s="37" t="s">
        <v>202</v>
      </c>
      <c r="F885" s="37" t="s">
        <v>630</v>
      </c>
      <c r="G885" s="41">
        <f t="shared" ref="G885:G887" si="54">C885*1.05</f>
        <v>181861.495815551</v>
      </c>
    </row>
    <row r="886" customHeight="1" spans="1:7">
      <c r="A886" s="37" t="s">
        <v>628</v>
      </c>
      <c r="B886" s="37" t="s">
        <v>202</v>
      </c>
      <c r="C886" s="38">
        <v>173201.424586239</v>
      </c>
      <c r="D886" s="37" t="s">
        <v>631</v>
      </c>
      <c r="E886" s="37" t="s">
        <v>632</v>
      </c>
      <c r="F886" s="37" t="s">
        <v>633</v>
      </c>
      <c r="G886" s="41">
        <f t="shared" si="54"/>
        <v>181861.495815551</v>
      </c>
    </row>
    <row r="887" customHeight="1" spans="1:7">
      <c r="A887" s="37" t="s">
        <v>628</v>
      </c>
      <c r="B887" s="37" t="s">
        <v>202</v>
      </c>
      <c r="C887" s="38">
        <v>173201.424586239</v>
      </c>
      <c r="D887" s="37" t="s">
        <v>72</v>
      </c>
      <c r="E887" s="37" t="s">
        <v>73</v>
      </c>
      <c r="F887" s="37" t="s">
        <v>74</v>
      </c>
      <c r="G887" s="41">
        <f t="shared" si="54"/>
        <v>181861.495815551</v>
      </c>
    </row>
    <row r="888" customHeight="1" spans="1:7">
      <c r="A888" s="37" t="s">
        <v>628</v>
      </c>
      <c r="B888" s="37" t="s">
        <v>202</v>
      </c>
      <c r="C888" s="38">
        <v>173201.424586239</v>
      </c>
      <c r="D888" s="37" t="s">
        <v>12</v>
      </c>
      <c r="E888" s="37" t="s">
        <v>13</v>
      </c>
      <c r="F888" s="37" t="s">
        <v>14</v>
      </c>
      <c r="G888" s="41">
        <f>C888/56*1.05</f>
        <v>3247.52671099198</v>
      </c>
    </row>
    <row r="889" customHeight="1" spans="1:7">
      <c r="A889" s="37" t="s">
        <v>634</v>
      </c>
      <c r="B889" s="37" t="s">
        <v>8</v>
      </c>
      <c r="C889" s="38">
        <v>173201.424586239</v>
      </c>
      <c r="D889" s="37" t="s">
        <v>9</v>
      </c>
      <c r="E889" s="37" t="s">
        <v>50</v>
      </c>
      <c r="F889" s="37" t="s">
        <v>51</v>
      </c>
      <c r="G889" s="41">
        <f>C889*1.05</f>
        <v>181861.495815551</v>
      </c>
    </row>
    <row r="890" customHeight="1" spans="1:7">
      <c r="A890" s="37" t="s">
        <v>634</v>
      </c>
      <c r="B890" s="37" t="s">
        <v>8</v>
      </c>
      <c r="C890" s="38">
        <v>173201.424586239</v>
      </c>
      <c r="D890" s="37" t="s">
        <v>12</v>
      </c>
      <c r="E890" s="37" t="s">
        <v>13</v>
      </c>
      <c r="F890" s="37" t="s">
        <v>14</v>
      </c>
      <c r="G890" s="41">
        <f>C890/12*1.05</f>
        <v>15155.1246512959</v>
      </c>
    </row>
    <row r="891" customHeight="1" spans="1:7">
      <c r="A891" s="37" t="s">
        <v>634</v>
      </c>
      <c r="B891" s="37" t="s">
        <v>8</v>
      </c>
      <c r="C891" s="38">
        <v>173201.424586239</v>
      </c>
      <c r="D891" s="37" t="s">
        <v>76</v>
      </c>
      <c r="E891" s="37" t="s">
        <v>116</v>
      </c>
      <c r="F891" s="37" t="s">
        <v>117</v>
      </c>
      <c r="G891" s="41">
        <f>C891*1.05</f>
        <v>181861.495815551</v>
      </c>
    </row>
    <row r="892" customHeight="1" spans="1:7">
      <c r="A892" s="37" t="s">
        <v>635</v>
      </c>
      <c r="B892" s="37" t="s">
        <v>8</v>
      </c>
      <c r="C892" s="38">
        <v>173201.424586239</v>
      </c>
      <c r="D892" s="37" t="s">
        <v>9</v>
      </c>
      <c r="E892" s="37" t="s">
        <v>50</v>
      </c>
      <c r="F892" s="37" t="s">
        <v>51</v>
      </c>
      <c r="G892" s="41">
        <f>C892*1.05</f>
        <v>181861.495815551</v>
      </c>
    </row>
    <row r="893" customHeight="1" spans="1:7">
      <c r="A893" s="37" t="s">
        <v>635</v>
      </c>
      <c r="B893" s="37" t="s">
        <v>8</v>
      </c>
      <c r="C893" s="38">
        <v>173201.424586239</v>
      </c>
      <c r="D893" s="37" t="s">
        <v>12</v>
      </c>
      <c r="E893" s="37" t="s">
        <v>13</v>
      </c>
      <c r="F893" s="37" t="s">
        <v>14</v>
      </c>
      <c r="G893" s="41">
        <f>C893/15*1.05</f>
        <v>12124.0997210367</v>
      </c>
    </row>
    <row r="894" customHeight="1" spans="1:7">
      <c r="A894" s="37" t="s">
        <v>635</v>
      </c>
      <c r="B894" s="37" t="s">
        <v>8</v>
      </c>
      <c r="C894" s="38">
        <v>173201.424586239</v>
      </c>
      <c r="D894" s="37" t="s">
        <v>76</v>
      </c>
      <c r="E894" s="37" t="s">
        <v>500</v>
      </c>
      <c r="F894" s="37" t="s">
        <v>501</v>
      </c>
      <c r="G894" s="41">
        <f>C894*1.05</f>
        <v>181861.495815551</v>
      </c>
    </row>
    <row r="895" customHeight="1" spans="1:7">
      <c r="A895" s="37" t="s">
        <v>636</v>
      </c>
      <c r="B895" s="37" t="s">
        <v>8</v>
      </c>
      <c r="C895" s="38">
        <v>36.262278978389</v>
      </c>
      <c r="D895" s="37" t="s">
        <v>9</v>
      </c>
      <c r="E895" s="37" t="s">
        <v>47</v>
      </c>
      <c r="F895" s="37" t="s">
        <v>48</v>
      </c>
      <c r="G895" s="41">
        <f>C895*1.05</f>
        <v>38.0753929273084</v>
      </c>
    </row>
    <row r="896" customHeight="1" spans="1:7">
      <c r="A896" s="37" t="s">
        <v>636</v>
      </c>
      <c r="B896" s="37" t="s">
        <v>8</v>
      </c>
      <c r="C896" s="38">
        <v>36.262278978389</v>
      </c>
      <c r="D896" s="37" t="s">
        <v>12</v>
      </c>
      <c r="E896" s="37" t="s">
        <v>29</v>
      </c>
      <c r="F896" s="37" t="s">
        <v>30</v>
      </c>
      <c r="G896" s="41">
        <f>C896/6*1.05</f>
        <v>6.34589882121807</v>
      </c>
    </row>
    <row r="897" customHeight="1" spans="1:7">
      <c r="A897" s="37" t="s">
        <v>636</v>
      </c>
      <c r="B897" s="37" t="s">
        <v>8</v>
      </c>
      <c r="C897" s="38">
        <v>36.262278978389</v>
      </c>
      <c r="D897" s="37" t="s">
        <v>76</v>
      </c>
      <c r="E897" s="37" t="s">
        <v>637</v>
      </c>
      <c r="F897" s="37" t="s">
        <v>638</v>
      </c>
      <c r="G897" s="41">
        <f>C897*1.05</f>
        <v>38.0753929273084</v>
      </c>
    </row>
    <row r="898" customHeight="1" spans="1:7">
      <c r="A898" s="37" t="s">
        <v>639</v>
      </c>
      <c r="B898" s="37" t="s">
        <v>8</v>
      </c>
      <c r="C898" s="38">
        <v>1041.65122531735</v>
      </c>
      <c r="D898" s="37" t="s">
        <v>9</v>
      </c>
      <c r="E898" s="37" t="s">
        <v>50</v>
      </c>
      <c r="F898" s="37" t="s">
        <v>51</v>
      </c>
      <c r="G898" s="41">
        <f>C898*1.05</f>
        <v>1093.73378658322</v>
      </c>
    </row>
    <row r="899" customHeight="1" spans="1:7">
      <c r="A899" s="37" t="s">
        <v>639</v>
      </c>
      <c r="B899" s="37" t="s">
        <v>8</v>
      </c>
      <c r="C899" s="38">
        <v>1041.65122531735</v>
      </c>
      <c r="D899" s="37" t="s">
        <v>12</v>
      </c>
      <c r="E899" s="37" t="s">
        <v>29</v>
      </c>
      <c r="F899" s="37" t="s">
        <v>30</v>
      </c>
      <c r="G899" s="41">
        <f>C899/15*1.05</f>
        <v>72.9155857722145</v>
      </c>
    </row>
    <row r="900" customHeight="1" spans="1:7">
      <c r="A900" s="37" t="s">
        <v>639</v>
      </c>
      <c r="B900" s="37" t="s">
        <v>8</v>
      </c>
      <c r="C900" s="38">
        <v>1041.65122531735</v>
      </c>
      <c r="D900" s="37" t="s">
        <v>76</v>
      </c>
      <c r="E900" s="37" t="s">
        <v>116</v>
      </c>
      <c r="F900" s="37" t="s">
        <v>117</v>
      </c>
      <c r="G900" s="41">
        <f>C900*1.05</f>
        <v>1093.73378658322</v>
      </c>
    </row>
    <row r="901" customHeight="1" spans="1:7">
      <c r="A901" s="37" t="s">
        <v>640</v>
      </c>
      <c r="B901" s="37" t="s">
        <v>8</v>
      </c>
      <c r="C901" s="38">
        <v>107.344420600858</v>
      </c>
      <c r="D901" s="37" t="s">
        <v>9</v>
      </c>
      <c r="E901" s="37" t="s">
        <v>50</v>
      </c>
      <c r="F901" s="37" t="s">
        <v>51</v>
      </c>
      <c r="G901" s="41">
        <f>C901*1.05</f>
        <v>112.711641630901</v>
      </c>
    </row>
    <row r="902" customHeight="1" spans="1:7">
      <c r="A902" s="37" t="s">
        <v>640</v>
      </c>
      <c r="B902" s="37" t="s">
        <v>8</v>
      </c>
      <c r="C902" s="38">
        <v>107.344420600858</v>
      </c>
      <c r="D902" s="37" t="s">
        <v>12</v>
      </c>
      <c r="E902" s="37" t="s">
        <v>29</v>
      </c>
      <c r="F902" s="37" t="s">
        <v>30</v>
      </c>
      <c r="G902" s="41">
        <f>C902/15*1.05</f>
        <v>7.51410944206006</v>
      </c>
    </row>
    <row r="903" customHeight="1" spans="1:7">
      <c r="A903" s="37" t="s">
        <v>640</v>
      </c>
      <c r="B903" s="37" t="s">
        <v>8</v>
      </c>
      <c r="C903" s="38">
        <v>107.344420600858</v>
      </c>
      <c r="D903" s="37" t="s">
        <v>76</v>
      </c>
      <c r="E903" s="37" t="s">
        <v>116</v>
      </c>
      <c r="F903" s="37" t="s">
        <v>117</v>
      </c>
      <c r="G903" s="41">
        <f>C903*1.05</f>
        <v>112.711641630901</v>
      </c>
    </row>
    <row r="904" customHeight="1" spans="1:7">
      <c r="A904" s="37" t="s">
        <v>641</v>
      </c>
      <c r="B904" s="37" t="s">
        <v>8</v>
      </c>
      <c r="C904" s="38">
        <v>34.5256669146562</v>
      </c>
      <c r="D904" s="37" t="s">
        <v>9</v>
      </c>
      <c r="E904" s="37" t="s">
        <v>47</v>
      </c>
      <c r="F904" s="37" t="s">
        <v>11</v>
      </c>
      <c r="G904" s="41">
        <f>C904*1.05</f>
        <v>36.251950260389</v>
      </c>
    </row>
    <row r="905" customHeight="1" spans="1:7">
      <c r="A905" s="37" t="s">
        <v>641</v>
      </c>
      <c r="B905" s="37" t="s">
        <v>8</v>
      </c>
      <c r="C905" s="38">
        <v>34.5256669146562</v>
      </c>
      <c r="D905" s="37" t="s">
        <v>12</v>
      </c>
      <c r="E905" s="37" t="s">
        <v>29</v>
      </c>
      <c r="F905" s="37" t="s">
        <v>30</v>
      </c>
      <c r="G905" s="41">
        <f>C905/8*1.05</f>
        <v>4.53149378254863</v>
      </c>
    </row>
    <row r="906" customHeight="1" spans="1:7">
      <c r="A906" s="37" t="s">
        <v>642</v>
      </c>
      <c r="B906" s="37" t="s">
        <v>643</v>
      </c>
      <c r="C906" s="38">
        <v>21804.9805909933</v>
      </c>
      <c r="D906" s="37" t="s">
        <v>23</v>
      </c>
      <c r="E906" s="37" t="s">
        <v>24</v>
      </c>
      <c r="F906" s="37" t="s">
        <v>25</v>
      </c>
      <c r="G906" s="41">
        <f>C906*1.05</f>
        <v>22895.229620543</v>
      </c>
    </row>
    <row r="907" customHeight="1" spans="1:7">
      <c r="A907" s="37" t="s">
        <v>642</v>
      </c>
      <c r="B907" s="37" t="s">
        <v>643</v>
      </c>
      <c r="C907" s="38">
        <v>21804.9805909933</v>
      </c>
      <c r="D907" s="37" t="s">
        <v>69</v>
      </c>
      <c r="E907" s="37" t="s">
        <v>70</v>
      </c>
      <c r="F907" s="37" t="s">
        <v>71</v>
      </c>
      <c r="G907" s="41">
        <f>C907*1.05</f>
        <v>22895.229620543</v>
      </c>
    </row>
    <row r="908" customHeight="1" spans="1:7">
      <c r="A908" s="37" t="s">
        <v>642</v>
      </c>
      <c r="B908" s="37" t="s">
        <v>643</v>
      </c>
      <c r="C908" s="38">
        <v>21804.9805909933</v>
      </c>
      <c r="D908" s="37" t="s">
        <v>26</v>
      </c>
      <c r="E908" s="37" t="s">
        <v>27</v>
      </c>
      <c r="F908" s="37" t="s">
        <v>28</v>
      </c>
      <c r="G908" s="41">
        <f>C908*1.05</f>
        <v>22895.229620543</v>
      </c>
    </row>
    <row r="909" customHeight="1" spans="1:7">
      <c r="A909" s="37" t="s">
        <v>642</v>
      </c>
      <c r="B909" s="37" t="s">
        <v>643</v>
      </c>
      <c r="C909" s="38">
        <v>21804.9805909933</v>
      </c>
      <c r="D909" s="37" t="s">
        <v>644</v>
      </c>
      <c r="E909" s="37" t="s">
        <v>643</v>
      </c>
      <c r="F909" s="37" t="s">
        <v>645</v>
      </c>
      <c r="G909" s="41">
        <f t="shared" ref="G909:G910" si="55">C909*1.05</f>
        <v>22895.229620543</v>
      </c>
    </row>
    <row r="910" customHeight="1" spans="1:7">
      <c r="A910" s="37" t="s">
        <v>642</v>
      </c>
      <c r="B910" s="37" t="s">
        <v>643</v>
      </c>
      <c r="C910" s="38">
        <v>21804.9805909933</v>
      </c>
      <c r="D910" s="37" t="s">
        <v>72</v>
      </c>
      <c r="E910" s="37" t="s">
        <v>73</v>
      </c>
      <c r="F910" s="37" t="s">
        <v>74</v>
      </c>
      <c r="G910" s="41">
        <f t="shared" si="55"/>
        <v>22895.229620543</v>
      </c>
    </row>
    <row r="911" customHeight="1" spans="1:7">
      <c r="A911" s="37" t="s">
        <v>642</v>
      </c>
      <c r="B911" s="37" t="s">
        <v>643</v>
      </c>
      <c r="C911" s="38">
        <v>21804.9805909933</v>
      </c>
      <c r="D911" s="37" t="s">
        <v>12</v>
      </c>
      <c r="E911" s="37" t="s">
        <v>13</v>
      </c>
      <c r="F911" s="37" t="s">
        <v>14</v>
      </c>
      <c r="G911" s="41">
        <f>C911/56*1.05</f>
        <v>408.843386081124</v>
      </c>
    </row>
    <row r="912" customHeight="1" spans="1:7">
      <c r="A912" s="37" t="s">
        <v>646</v>
      </c>
      <c r="B912" s="37" t="s">
        <v>8</v>
      </c>
      <c r="C912" s="38">
        <v>193.685089174616</v>
      </c>
      <c r="D912" s="37" t="s">
        <v>9</v>
      </c>
      <c r="E912" s="37" t="s">
        <v>47</v>
      </c>
      <c r="F912" s="37" t="s">
        <v>48</v>
      </c>
      <c r="G912" s="41">
        <f>C912*1.05</f>
        <v>203.369343633347</v>
      </c>
    </row>
    <row r="913" customHeight="1" spans="1:7">
      <c r="A913" s="37" t="s">
        <v>646</v>
      </c>
      <c r="B913" s="37" t="s">
        <v>8</v>
      </c>
      <c r="C913" s="38">
        <v>193.685089174616</v>
      </c>
      <c r="D913" s="37" t="s">
        <v>12</v>
      </c>
      <c r="E913" s="37" t="s">
        <v>29</v>
      </c>
      <c r="F913" s="37" t="s">
        <v>30</v>
      </c>
      <c r="G913" s="41">
        <f>C913/6*1.05</f>
        <v>33.8948906055578</v>
      </c>
    </row>
    <row r="914" customHeight="1" spans="1:7">
      <c r="A914" s="37" t="s">
        <v>647</v>
      </c>
      <c r="B914" s="37" t="s">
        <v>8</v>
      </c>
      <c r="C914" s="38">
        <v>826.672511191644</v>
      </c>
      <c r="D914" s="37" t="s">
        <v>9</v>
      </c>
      <c r="E914" s="37" t="s">
        <v>50</v>
      </c>
      <c r="F914" s="37" t="s">
        <v>51</v>
      </c>
      <c r="G914" s="41">
        <f>C914*1.05</f>
        <v>868.006136751226</v>
      </c>
    </row>
    <row r="915" customHeight="1" spans="1:7">
      <c r="A915" s="37" t="s">
        <v>647</v>
      </c>
      <c r="B915" s="37" t="s">
        <v>8</v>
      </c>
      <c r="C915" s="38">
        <v>826.672511191644</v>
      </c>
      <c r="D915" s="37" t="s">
        <v>12</v>
      </c>
      <c r="E915" s="37" t="s">
        <v>13</v>
      </c>
      <c r="F915" s="37" t="s">
        <v>14</v>
      </c>
      <c r="G915" s="41">
        <f>C915/15*1.05</f>
        <v>57.8670757834151</v>
      </c>
    </row>
    <row r="916" customHeight="1" spans="1:7">
      <c r="A916" s="37" t="s">
        <v>648</v>
      </c>
      <c r="B916" s="37" t="s">
        <v>8</v>
      </c>
      <c r="C916" s="38">
        <v>1753.36214879512</v>
      </c>
      <c r="D916" s="37" t="s">
        <v>9</v>
      </c>
      <c r="E916" s="37" t="s">
        <v>50</v>
      </c>
      <c r="F916" s="37" t="s">
        <v>51</v>
      </c>
      <c r="G916" s="41">
        <f>C916*1.05</f>
        <v>1841.03025623488</v>
      </c>
    </row>
    <row r="917" customHeight="1" spans="1:7">
      <c r="A917" s="37" t="s">
        <v>648</v>
      </c>
      <c r="B917" s="37" t="s">
        <v>8</v>
      </c>
      <c r="C917" s="38">
        <v>1753.36214879512</v>
      </c>
      <c r="D917" s="37" t="s">
        <v>12</v>
      </c>
      <c r="E917" s="37" t="s">
        <v>13</v>
      </c>
      <c r="F917" s="37" t="s">
        <v>14</v>
      </c>
      <c r="G917" s="41">
        <f>C917/20*1.05</f>
        <v>92.0515128117438</v>
      </c>
    </row>
    <row r="918" customHeight="1" spans="1:7">
      <c r="A918" s="37" t="s">
        <v>649</v>
      </c>
      <c r="B918" s="37" t="s">
        <v>8</v>
      </c>
      <c r="C918" s="38">
        <v>1753.36214879512</v>
      </c>
      <c r="D918" s="37" t="s">
        <v>9</v>
      </c>
      <c r="E918" s="37" t="s">
        <v>50</v>
      </c>
      <c r="F918" s="37" t="s">
        <v>51</v>
      </c>
      <c r="G918" s="41">
        <f>C918*1.05</f>
        <v>1841.03025623488</v>
      </c>
    </row>
    <row r="919" customHeight="1" spans="1:7">
      <c r="A919" s="37" t="s">
        <v>649</v>
      </c>
      <c r="B919" s="37" t="s">
        <v>8</v>
      </c>
      <c r="C919" s="38">
        <v>1753.36214879512</v>
      </c>
      <c r="D919" s="37" t="s">
        <v>12</v>
      </c>
      <c r="E919" s="37" t="s">
        <v>13</v>
      </c>
      <c r="F919" s="37" t="s">
        <v>14</v>
      </c>
      <c r="G919" s="41">
        <f>C919/15*1.05</f>
        <v>122.735350415658</v>
      </c>
    </row>
    <row r="920" customHeight="1" spans="1:7">
      <c r="A920" s="37" t="s">
        <v>650</v>
      </c>
      <c r="B920" s="37" t="s">
        <v>8</v>
      </c>
      <c r="C920" s="38">
        <v>139.934680451128</v>
      </c>
      <c r="D920" s="37" t="s">
        <v>9</v>
      </c>
      <c r="E920" s="37" t="s">
        <v>50</v>
      </c>
      <c r="F920" s="37" t="s">
        <v>51</v>
      </c>
      <c r="G920" s="41">
        <f>C920*1.05</f>
        <v>146.931414473684</v>
      </c>
    </row>
    <row r="921" customHeight="1" spans="1:7">
      <c r="A921" s="37" t="s">
        <v>650</v>
      </c>
      <c r="B921" s="37" t="s">
        <v>8</v>
      </c>
      <c r="C921" s="38">
        <v>139.934680451128</v>
      </c>
      <c r="D921" s="37" t="s">
        <v>12</v>
      </c>
      <c r="E921" s="37" t="s">
        <v>13</v>
      </c>
      <c r="F921" s="37" t="s">
        <v>14</v>
      </c>
      <c r="G921" s="41">
        <f>C921/15*1.05</f>
        <v>9.79542763157896</v>
      </c>
    </row>
    <row r="922" customHeight="1" spans="1:7">
      <c r="A922" s="37" t="s">
        <v>651</v>
      </c>
      <c r="B922" s="37" t="s">
        <v>8</v>
      </c>
      <c r="C922" s="38">
        <v>312.812929419113</v>
      </c>
      <c r="D922" s="37" t="s">
        <v>9</v>
      </c>
      <c r="E922" s="37" t="s">
        <v>50</v>
      </c>
      <c r="F922" s="37" t="s">
        <v>51</v>
      </c>
      <c r="G922" s="41">
        <f>C922*1.05</f>
        <v>328.453575890069</v>
      </c>
    </row>
    <row r="923" customHeight="1" spans="1:7">
      <c r="A923" s="37" t="s">
        <v>651</v>
      </c>
      <c r="B923" s="37" t="s">
        <v>8</v>
      </c>
      <c r="C923" s="38">
        <v>312.812929419113</v>
      </c>
      <c r="D923" s="37" t="s">
        <v>12</v>
      </c>
      <c r="E923" s="37" t="s">
        <v>13</v>
      </c>
      <c r="F923" s="37" t="s">
        <v>14</v>
      </c>
      <c r="G923" s="41">
        <f>C923/15*1.05</f>
        <v>21.8969050593379</v>
      </c>
    </row>
    <row r="924" customHeight="1" spans="1:7">
      <c r="A924" s="37" t="s">
        <v>652</v>
      </c>
      <c r="B924" s="37" t="s">
        <v>8</v>
      </c>
      <c r="C924" s="38">
        <v>312.812929419113</v>
      </c>
      <c r="D924" s="37" t="s">
        <v>9</v>
      </c>
      <c r="E924" s="37" t="s">
        <v>47</v>
      </c>
      <c r="F924" s="37" t="s">
        <v>48</v>
      </c>
      <c r="G924" s="41">
        <f>C924*1.05</f>
        <v>328.453575890069</v>
      </c>
    </row>
    <row r="925" customHeight="1" spans="1:7">
      <c r="A925" s="37" t="s">
        <v>652</v>
      </c>
      <c r="B925" s="37" t="s">
        <v>8</v>
      </c>
      <c r="C925" s="38">
        <v>312.812929419113</v>
      </c>
      <c r="D925" s="37" t="s">
        <v>12</v>
      </c>
      <c r="E925" s="37" t="s">
        <v>29</v>
      </c>
      <c r="F925" s="37" t="s">
        <v>30</v>
      </c>
      <c r="G925" s="41">
        <f>C925/10*1.05</f>
        <v>32.8453575890069</v>
      </c>
    </row>
    <row r="926" customHeight="1" spans="1:7">
      <c r="A926" s="37" t="s">
        <v>653</v>
      </c>
      <c r="B926" s="37" t="s">
        <v>429</v>
      </c>
      <c r="C926" s="38">
        <v>42079.2967304457</v>
      </c>
      <c r="D926" s="37" t="s">
        <v>23</v>
      </c>
      <c r="E926" s="37" t="s">
        <v>24</v>
      </c>
      <c r="F926" s="37" t="s">
        <v>25</v>
      </c>
      <c r="G926" s="41">
        <f>C926*1.05</f>
        <v>44183.261566968</v>
      </c>
    </row>
    <row r="927" customHeight="1" spans="1:7">
      <c r="A927" s="37" t="s">
        <v>653</v>
      </c>
      <c r="B927" s="37" t="s">
        <v>429</v>
      </c>
      <c r="C927" s="38">
        <v>42079.2967304457</v>
      </c>
      <c r="D927" s="37" t="s">
        <v>69</v>
      </c>
      <c r="E927" s="37" t="s">
        <v>70</v>
      </c>
      <c r="F927" s="37" t="s">
        <v>71</v>
      </c>
      <c r="G927" s="41">
        <f>C927*1.05</f>
        <v>44183.261566968</v>
      </c>
    </row>
    <row r="928" customHeight="1" spans="1:7">
      <c r="A928" s="37" t="s">
        <v>653</v>
      </c>
      <c r="B928" s="37" t="s">
        <v>429</v>
      </c>
      <c r="C928" s="38">
        <v>42079.2967304457</v>
      </c>
      <c r="D928" s="37" t="s">
        <v>26</v>
      </c>
      <c r="E928" s="37" t="s">
        <v>27</v>
      </c>
      <c r="F928" s="37" t="s">
        <v>28</v>
      </c>
      <c r="G928" s="41">
        <f>C928*1.05</f>
        <v>44183.261566968</v>
      </c>
    </row>
    <row r="929" customHeight="1" spans="1:7">
      <c r="A929" s="37" t="s">
        <v>653</v>
      </c>
      <c r="B929" s="37" t="s">
        <v>429</v>
      </c>
      <c r="C929" s="38">
        <v>42079.2967304457</v>
      </c>
      <c r="D929" s="37" t="s">
        <v>654</v>
      </c>
      <c r="E929" s="37" t="s">
        <v>429</v>
      </c>
      <c r="F929" s="37" t="s">
        <v>655</v>
      </c>
      <c r="G929" s="41">
        <f t="shared" ref="G929:G930" si="56">C929*1.05</f>
        <v>44183.261566968</v>
      </c>
    </row>
    <row r="930" customHeight="1" spans="1:7">
      <c r="A930" s="37" t="s">
        <v>653</v>
      </c>
      <c r="B930" s="37" t="s">
        <v>429</v>
      </c>
      <c r="C930" s="38">
        <v>42079.2967304457</v>
      </c>
      <c r="D930" s="37" t="s">
        <v>72</v>
      </c>
      <c r="E930" s="37" t="s">
        <v>147</v>
      </c>
      <c r="F930" s="37" t="s">
        <v>148</v>
      </c>
      <c r="G930" s="41">
        <f t="shared" si="56"/>
        <v>44183.261566968</v>
      </c>
    </row>
    <row r="931" customHeight="1" spans="1:7">
      <c r="A931" s="37" t="s">
        <v>653</v>
      </c>
      <c r="B931" s="37" t="s">
        <v>429</v>
      </c>
      <c r="C931" s="38">
        <v>42079.2967304457</v>
      </c>
      <c r="D931" s="37" t="s">
        <v>12</v>
      </c>
      <c r="E931" s="37" t="s">
        <v>29</v>
      </c>
      <c r="F931" s="37" t="s">
        <v>30</v>
      </c>
      <c r="G931" s="41">
        <f>C931/56*1.05</f>
        <v>788.986813695857</v>
      </c>
    </row>
    <row r="932" customHeight="1" spans="1:7">
      <c r="A932" s="37" t="s">
        <v>656</v>
      </c>
      <c r="B932" s="37" t="s">
        <v>657</v>
      </c>
      <c r="C932" s="38">
        <v>662.889215383029</v>
      </c>
      <c r="D932" s="37" t="s">
        <v>23</v>
      </c>
      <c r="E932" s="37" t="s">
        <v>24</v>
      </c>
      <c r="F932" s="37" t="s">
        <v>25</v>
      </c>
      <c r="G932" s="41">
        <f>C932*2*1.05</f>
        <v>1392.06735230436</v>
      </c>
    </row>
    <row r="933" customHeight="1" spans="1:7">
      <c r="A933" s="37" t="s">
        <v>656</v>
      </c>
      <c r="B933" s="37" t="s">
        <v>657</v>
      </c>
      <c r="C933" s="38">
        <v>662.889215383029</v>
      </c>
      <c r="D933" s="37" t="s">
        <v>26</v>
      </c>
      <c r="E933" s="37" t="s">
        <v>27</v>
      </c>
      <c r="F933" s="37" t="s">
        <v>28</v>
      </c>
      <c r="G933" s="41">
        <f>C933*1.05</f>
        <v>696.03367615218</v>
      </c>
    </row>
    <row r="934" customHeight="1" spans="1:7">
      <c r="A934" s="37" t="s">
        <v>656</v>
      </c>
      <c r="B934" s="37" t="s">
        <v>657</v>
      </c>
      <c r="C934" s="38">
        <v>662.889215383029</v>
      </c>
      <c r="D934" s="37" t="s">
        <v>132</v>
      </c>
      <c r="E934" s="37" t="s">
        <v>658</v>
      </c>
      <c r="F934" s="37" t="s">
        <v>659</v>
      </c>
      <c r="G934" s="41">
        <f>C934*1.05</f>
        <v>696.03367615218</v>
      </c>
    </row>
    <row r="935" customHeight="1" spans="1:7">
      <c r="A935" s="37" t="s">
        <v>656</v>
      </c>
      <c r="B935" s="37" t="s">
        <v>657</v>
      </c>
      <c r="C935" s="38">
        <v>662.889215383029</v>
      </c>
      <c r="D935" s="37" t="s">
        <v>135</v>
      </c>
      <c r="E935" s="37" t="s">
        <v>547</v>
      </c>
      <c r="F935" s="37" t="s">
        <v>548</v>
      </c>
      <c r="G935" s="41">
        <f>C935*1.05</f>
        <v>696.03367615218</v>
      </c>
    </row>
    <row r="936" customHeight="1" spans="1:7">
      <c r="A936" s="37" t="s">
        <v>656</v>
      </c>
      <c r="B936" s="37" t="s">
        <v>657</v>
      </c>
      <c r="C936" s="38">
        <v>662.889215383029</v>
      </c>
      <c r="D936" s="37" t="s">
        <v>660</v>
      </c>
      <c r="E936" s="37" t="s">
        <v>661</v>
      </c>
      <c r="F936" s="37" t="s">
        <v>662</v>
      </c>
      <c r="G936" s="41">
        <f>C936*1.05</f>
        <v>696.03367615218</v>
      </c>
    </row>
    <row r="937" customHeight="1" spans="1:7">
      <c r="A937" s="37" t="s">
        <v>656</v>
      </c>
      <c r="B937" s="37" t="s">
        <v>657</v>
      </c>
      <c r="C937" s="38">
        <v>662.889215383029</v>
      </c>
      <c r="D937" s="37" t="s">
        <v>663</v>
      </c>
      <c r="E937" s="37" t="s">
        <v>664</v>
      </c>
      <c r="F937" s="37" t="s">
        <v>665</v>
      </c>
      <c r="G937" s="41">
        <f>C937*1.05</f>
        <v>696.03367615218</v>
      </c>
    </row>
    <row r="938" customHeight="1" spans="1:7">
      <c r="A938" s="37" t="s">
        <v>656</v>
      </c>
      <c r="B938" s="37" t="s">
        <v>657</v>
      </c>
      <c r="C938" s="38">
        <v>662.889215383029</v>
      </c>
      <c r="D938" s="37" t="s">
        <v>666</v>
      </c>
      <c r="E938" s="37" t="s">
        <v>556</v>
      </c>
      <c r="F938" s="37" t="s">
        <v>667</v>
      </c>
      <c r="G938" s="41">
        <f>C938*3*1.05</f>
        <v>2088.10102845654</v>
      </c>
    </row>
    <row r="939" customHeight="1" spans="1:7">
      <c r="A939" s="37" t="s">
        <v>656</v>
      </c>
      <c r="B939" s="37" t="s">
        <v>657</v>
      </c>
      <c r="C939" s="38">
        <v>662.889215383029</v>
      </c>
      <c r="D939" s="37" t="s">
        <v>12</v>
      </c>
      <c r="E939" s="37" t="s">
        <v>138</v>
      </c>
      <c r="F939" s="37" t="s">
        <v>139</v>
      </c>
      <c r="G939" s="41">
        <f>C939/150*1.05</f>
        <v>4.6402245076812</v>
      </c>
    </row>
    <row r="940" customHeight="1" spans="1:7">
      <c r="A940" s="37" t="s">
        <v>668</v>
      </c>
      <c r="B940" s="37" t="s">
        <v>8</v>
      </c>
      <c r="C940" s="38">
        <v>782.318092682423</v>
      </c>
      <c r="D940" s="37" t="s">
        <v>9</v>
      </c>
      <c r="E940" s="37" t="s">
        <v>151</v>
      </c>
      <c r="F940" s="37" t="s">
        <v>152</v>
      </c>
      <c r="G940" s="41">
        <f>C940*1.05</f>
        <v>821.433997316544</v>
      </c>
    </row>
    <row r="941" customHeight="1" spans="1:7">
      <c r="A941" s="37" t="s">
        <v>668</v>
      </c>
      <c r="B941" s="37" t="s">
        <v>8</v>
      </c>
      <c r="C941" s="38">
        <v>782.318092682423</v>
      </c>
      <c r="D941" s="37" t="s">
        <v>12</v>
      </c>
      <c r="E941" s="37" t="s">
        <v>13</v>
      </c>
      <c r="F941" s="37" t="s">
        <v>14</v>
      </c>
      <c r="G941" s="41">
        <f>C941/20*1.05</f>
        <v>41.0716998658272</v>
      </c>
    </row>
    <row r="942" customHeight="1" spans="1:7">
      <c r="A942" s="37" t="s">
        <v>669</v>
      </c>
      <c r="B942" s="37" t="s">
        <v>8</v>
      </c>
      <c r="C942" s="38">
        <v>782.318092682423</v>
      </c>
      <c r="D942" s="37" t="s">
        <v>9</v>
      </c>
      <c r="E942" s="37" t="s">
        <v>50</v>
      </c>
      <c r="F942" s="37" t="s">
        <v>51</v>
      </c>
      <c r="G942" s="41">
        <f>C942*1.05</f>
        <v>821.433997316544</v>
      </c>
    </row>
    <row r="943" customHeight="1" spans="1:7">
      <c r="A943" s="37" t="s">
        <v>669</v>
      </c>
      <c r="B943" s="37" t="s">
        <v>8</v>
      </c>
      <c r="C943" s="38">
        <v>782.318092682423</v>
      </c>
      <c r="D943" s="37" t="s">
        <v>12</v>
      </c>
      <c r="E943" s="37" t="s">
        <v>13</v>
      </c>
      <c r="F943" s="37" t="s">
        <v>14</v>
      </c>
      <c r="G943" s="41">
        <f>C943/15*1.05</f>
        <v>54.7622664877696</v>
      </c>
    </row>
    <row r="944" customHeight="1" spans="1:7">
      <c r="A944" s="37" t="s">
        <v>669</v>
      </c>
      <c r="B944" s="37" t="s">
        <v>8</v>
      </c>
      <c r="C944" s="38">
        <v>782.318092682423</v>
      </c>
      <c r="D944" s="37" t="s">
        <v>76</v>
      </c>
      <c r="E944" s="37" t="s">
        <v>116</v>
      </c>
      <c r="F944" s="37" t="s">
        <v>117</v>
      </c>
      <c r="G944" s="41">
        <f>C944*1.05</f>
        <v>821.433997316544</v>
      </c>
    </row>
    <row r="945" customHeight="1" spans="1:7">
      <c r="A945" s="37" t="s">
        <v>670</v>
      </c>
      <c r="B945" s="37" t="s">
        <v>8</v>
      </c>
      <c r="C945" s="38">
        <v>782.318092682423</v>
      </c>
      <c r="D945" s="37" t="s">
        <v>9</v>
      </c>
      <c r="E945" s="37" t="s">
        <v>50</v>
      </c>
      <c r="F945" s="37" t="s">
        <v>51</v>
      </c>
      <c r="G945" s="41">
        <f>C945*1.05</f>
        <v>821.433997316544</v>
      </c>
    </row>
    <row r="946" customHeight="1" spans="1:7">
      <c r="A946" s="37" t="s">
        <v>670</v>
      </c>
      <c r="B946" s="37" t="s">
        <v>8</v>
      </c>
      <c r="C946" s="38">
        <v>782.318092682423</v>
      </c>
      <c r="D946" s="37" t="s">
        <v>12</v>
      </c>
      <c r="E946" s="37" t="s">
        <v>13</v>
      </c>
      <c r="F946" s="37" t="s">
        <v>14</v>
      </c>
      <c r="G946" s="41">
        <f>C946/15*1.05</f>
        <v>54.7622664877696</v>
      </c>
    </row>
    <row r="947" customHeight="1" spans="1:7">
      <c r="A947" s="37" t="s">
        <v>671</v>
      </c>
      <c r="B947" s="37" t="s">
        <v>8</v>
      </c>
      <c r="C947" s="38">
        <v>44.4242051282051</v>
      </c>
      <c r="D947" s="37" t="s">
        <v>9</v>
      </c>
      <c r="E947" s="37" t="s">
        <v>50</v>
      </c>
      <c r="F947" s="37" t="s">
        <v>51</v>
      </c>
      <c r="G947" s="41">
        <f>C947*1.05</f>
        <v>46.6454153846154</v>
      </c>
    </row>
    <row r="948" customHeight="1" spans="1:7">
      <c r="A948" s="37" t="s">
        <v>671</v>
      </c>
      <c r="B948" s="37" t="s">
        <v>8</v>
      </c>
      <c r="C948" s="38">
        <v>44.4242051282051</v>
      </c>
      <c r="D948" s="37" t="s">
        <v>12</v>
      </c>
      <c r="E948" s="37" t="s">
        <v>13</v>
      </c>
      <c r="F948" s="37" t="s">
        <v>14</v>
      </c>
      <c r="G948" s="41">
        <f>C948/15*1.05</f>
        <v>3.10969435897436</v>
      </c>
    </row>
    <row r="949" customHeight="1" spans="1:7">
      <c r="A949" s="37" t="s">
        <v>671</v>
      </c>
      <c r="B949" s="37" t="s">
        <v>102</v>
      </c>
      <c r="C949" s="38">
        <v>1116.43073190874</v>
      </c>
      <c r="D949" s="37" t="s">
        <v>23</v>
      </c>
      <c r="E949" s="37" t="s">
        <v>24</v>
      </c>
      <c r="F949" s="37" t="s">
        <v>25</v>
      </c>
      <c r="G949" s="41">
        <f>C949*1.05</f>
        <v>1172.25226850418</v>
      </c>
    </row>
    <row r="950" customHeight="1" spans="1:7">
      <c r="A950" s="37" t="s">
        <v>671</v>
      </c>
      <c r="B950" s="37" t="s">
        <v>102</v>
      </c>
      <c r="C950" s="38">
        <v>1116.43073190874</v>
      </c>
      <c r="D950" s="37" t="s">
        <v>69</v>
      </c>
      <c r="E950" s="37" t="s">
        <v>70</v>
      </c>
      <c r="F950" s="37" t="s">
        <v>71</v>
      </c>
      <c r="G950" s="41">
        <f>C950*1.05</f>
        <v>1172.25226850418</v>
      </c>
    </row>
    <row r="951" customHeight="1" spans="1:7">
      <c r="A951" s="37" t="s">
        <v>671</v>
      </c>
      <c r="B951" s="37" t="s">
        <v>102</v>
      </c>
      <c r="C951" s="38">
        <v>1116.43073190874</v>
      </c>
      <c r="D951" s="37" t="s">
        <v>672</v>
      </c>
      <c r="E951" s="37" t="s">
        <v>102</v>
      </c>
      <c r="F951" s="37" t="s">
        <v>673</v>
      </c>
      <c r="G951" s="41">
        <f t="shared" ref="G951:G952" si="57">C951*1.05</f>
        <v>1172.25226850418</v>
      </c>
    </row>
    <row r="952" customHeight="1" spans="1:7">
      <c r="A952" s="37" t="s">
        <v>671</v>
      </c>
      <c r="B952" s="37" t="s">
        <v>102</v>
      </c>
      <c r="C952" s="38">
        <v>1116.43073190874</v>
      </c>
      <c r="D952" s="37" t="s">
        <v>72</v>
      </c>
      <c r="E952" s="37" t="s">
        <v>73</v>
      </c>
      <c r="F952" s="37" t="s">
        <v>74</v>
      </c>
      <c r="G952" s="41">
        <f t="shared" si="57"/>
        <v>1172.25226850418</v>
      </c>
    </row>
    <row r="953" customHeight="1" spans="1:7">
      <c r="A953" s="37" t="s">
        <v>671</v>
      </c>
      <c r="B953" s="37" t="s">
        <v>102</v>
      </c>
      <c r="C953" s="38">
        <v>1116.43073190874</v>
      </c>
      <c r="D953" s="37" t="s">
        <v>12</v>
      </c>
      <c r="E953" s="37" t="s">
        <v>13</v>
      </c>
      <c r="F953" s="37" t="s">
        <v>14</v>
      </c>
      <c r="G953" s="41">
        <f>C953/56*1.05</f>
        <v>20.9330762232889</v>
      </c>
    </row>
    <row r="954" customHeight="1" spans="1:7">
      <c r="A954" s="37" t="s">
        <v>671</v>
      </c>
      <c r="B954" s="37" t="s">
        <v>387</v>
      </c>
      <c r="C954" s="38">
        <v>23805.155005659</v>
      </c>
      <c r="D954" s="37" t="s">
        <v>23</v>
      </c>
      <c r="E954" s="37" t="s">
        <v>24</v>
      </c>
      <c r="F954" s="37" t="s">
        <v>25</v>
      </c>
      <c r="G954" s="41">
        <f>C954*1.05</f>
        <v>24995.412755942</v>
      </c>
    </row>
    <row r="955" customHeight="1" spans="1:7">
      <c r="A955" s="37" t="s">
        <v>671</v>
      </c>
      <c r="B955" s="37" t="s">
        <v>387</v>
      </c>
      <c r="C955" s="38">
        <v>23805.155005659</v>
      </c>
      <c r="D955" s="37" t="s">
        <v>26</v>
      </c>
      <c r="E955" s="37" t="s">
        <v>27</v>
      </c>
      <c r="F955" s="37" t="s">
        <v>28</v>
      </c>
      <c r="G955" s="41">
        <f>C955*1.05</f>
        <v>24995.412755942</v>
      </c>
    </row>
    <row r="956" customHeight="1" spans="1:7">
      <c r="A956" s="37" t="s">
        <v>671</v>
      </c>
      <c r="B956" s="37" t="s">
        <v>387</v>
      </c>
      <c r="C956" s="38">
        <v>23805.155005659</v>
      </c>
      <c r="D956" s="37" t="s">
        <v>63</v>
      </c>
      <c r="E956" s="37" t="s">
        <v>163</v>
      </c>
      <c r="F956" s="37" t="s">
        <v>164</v>
      </c>
      <c r="G956" s="41">
        <f t="shared" ref="G956:G957" si="58">C956*1.05</f>
        <v>24995.412755942</v>
      </c>
    </row>
    <row r="957" customHeight="1" spans="1:7">
      <c r="A957" s="37" t="s">
        <v>671</v>
      </c>
      <c r="B957" s="37" t="s">
        <v>387</v>
      </c>
      <c r="C957" s="38">
        <v>23805.155005659</v>
      </c>
      <c r="D957" s="37" t="s">
        <v>674</v>
      </c>
      <c r="E957" s="37" t="s">
        <v>387</v>
      </c>
      <c r="F957" s="37" t="s">
        <v>675</v>
      </c>
      <c r="G957" s="41">
        <f t="shared" si="58"/>
        <v>24995.412755942</v>
      </c>
    </row>
    <row r="958" customHeight="1" spans="1:7">
      <c r="A958" s="37" t="s">
        <v>671</v>
      </c>
      <c r="B958" s="37" t="s">
        <v>387</v>
      </c>
      <c r="C958" s="38">
        <v>23805.155005659</v>
      </c>
      <c r="D958" s="37" t="s">
        <v>12</v>
      </c>
      <c r="E958" s="37" t="s">
        <v>138</v>
      </c>
      <c r="F958" s="37" t="s">
        <v>139</v>
      </c>
      <c r="G958" s="41">
        <f>C958/100*1.05</f>
        <v>249.954127559419</v>
      </c>
    </row>
    <row r="959" customHeight="1" spans="1:7">
      <c r="A959" s="37" t="s">
        <v>671</v>
      </c>
      <c r="B959" s="37" t="s">
        <v>676</v>
      </c>
      <c r="C959" s="38">
        <v>11929.5462090164</v>
      </c>
      <c r="D959" s="37" t="s">
        <v>23</v>
      </c>
      <c r="E959" s="37" t="s">
        <v>24</v>
      </c>
      <c r="F959" s="37" t="s">
        <v>25</v>
      </c>
      <c r="G959" s="41">
        <f>C959*1.05</f>
        <v>12526.0235194672</v>
      </c>
    </row>
    <row r="960" customHeight="1" spans="1:7">
      <c r="A960" s="37" t="s">
        <v>671</v>
      </c>
      <c r="B960" s="37" t="s">
        <v>676</v>
      </c>
      <c r="C960" s="38">
        <v>11929.5462090164</v>
      </c>
      <c r="D960" s="37" t="s">
        <v>69</v>
      </c>
      <c r="E960" s="37" t="s">
        <v>70</v>
      </c>
      <c r="F960" s="37" t="s">
        <v>71</v>
      </c>
      <c r="G960" s="41">
        <f>C960*1.05</f>
        <v>12526.0235194672</v>
      </c>
    </row>
    <row r="961" customHeight="1" spans="1:7">
      <c r="A961" s="37" t="s">
        <v>671</v>
      </c>
      <c r="B961" s="37" t="s">
        <v>676</v>
      </c>
      <c r="C961" s="38">
        <v>11929.5462090164</v>
      </c>
      <c r="D961" s="37" t="s">
        <v>26</v>
      </c>
      <c r="E961" s="37" t="s">
        <v>27</v>
      </c>
      <c r="F961" s="37" t="s">
        <v>28</v>
      </c>
      <c r="G961" s="41">
        <f>C961*1.05</f>
        <v>12526.0235194672</v>
      </c>
    </row>
    <row r="962" customHeight="1" spans="1:7">
      <c r="A962" s="37" t="s">
        <v>671</v>
      </c>
      <c r="B962" s="37" t="s">
        <v>676</v>
      </c>
      <c r="C962" s="38">
        <v>11929.5462090164</v>
      </c>
      <c r="D962" s="37" t="s">
        <v>672</v>
      </c>
      <c r="E962" s="37" t="s">
        <v>677</v>
      </c>
      <c r="F962" s="37" t="s">
        <v>678</v>
      </c>
      <c r="G962" s="41">
        <f t="shared" ref="G962:G963" si="59">C962*1.05</f>
        <v>12526.0235194672</v>
      </c>
    </row>
    <row r="963" customHeight="1" spans="1:7">
      <c r="A963" s="37" t="s">
        <v>671</v>
      </c>
      <c r="B963" s="37" t="s">
        <v>676</v>
      </c>
      <c r="C963" s="38">
        <v>11929.5462090164</v>
      </c>
      <c r="D963" s="37" t="s">
        <v>72</v>
      </c>
      <c r="E963" s="37" t="s">
        <v>204</v>
      </c>
      <c r="F963" s="37" t="s">
        <v>205</v>
      </c>
      <c r="G963" s="41">
        <f t="shared" si="59"/>
        <v>12526.0235194672</v>
      </c>
    </row>
    <row r="964" customHeight="1" spans="1:7">
      <c r="A964" s="37" t="s">
        <v>671</v>
      </c>
      <c r="B964" s="37" t="s">
        <v>676</v>
      </c>
      <c r="C964" s="38">
        <v>11929.5462090164</v>
      </c>
      <c r="D964" s="37" t="s">
        <v>12</v>
      </c>
      <c r="E964" s="37" t="s">
        <v>138</v>
      </c>
      <c r="F964" s="37" t="s">
        <v>139</v>
      </c>
      <c r="G964" s="41">
        <f>C964/56*1.05</f>
        <v>223.678991419057</v>
      </c>
    </row>
    <row r="965" customHeight="1" spans="1:7">
      <c r="A965" s="37" t="s">
        <v>679</v>
      </c>
      <c r="B965" s="37" t="s">
        <v>8</v>
      </c>
      <c r="C965" s="38">
        <v>11929.5462090164</v>
      </c>
      <c r="D965" s="37" t="s">
        <v>9</v>
      </c>
      <c r="E965" s="37" t="s">
        <v>47</v>
      </c>
      <c r="F965" s="37" t="s">
        <v>11</v>
      </c>
      <c r="G965" s="41">
        <f>C965*1.05</f>
        <v>12526.0235194672</v>
      </c>
    </row>
    <row r="966" customHeight="1" spans="1:7">
      <c r="A966" s="37" t="s">
        <v>679</v>
      </c>
      <c r="B966" s="37" t="s">
        <v>8</v>
      </c>
      <c r="C966" s="38">
        <v>11929.5462090164</v>
      </c>
      <c r="D966" s="37" t="s">
        <v>12</v>
      </c>
      <c r="E966" s="37" t="s">
        <v>29</v>
      </c>
      <c r="F966" s="37" t="s">
        <v>30</v>
      </c>
      <c r="G966" s="41">
        <f>C966/10*1.05</f>
        <v>1252.60235194672</v>
      </c>
    </row>
    <row r="967" customHeight="1" spans="1:7">
      <c r="A967" s="37" t="s">
        <v>679</v>
      </c>
      <c r="B967" s="37" t="s">
        <v>193</v>
      </c>
      <c r="C967" s="38">
        <v>11929.5462090164</v>
      </c>
      <c r="D967" s="37" t="s">
        <v>82</v>
      </c>
      <c r="E967" s="37" t="s">
        <v>83</v>
      </c>
      <c r="F967" s="37" t="s">
        <v>84</v>
      </c>
      <c r="G967" s="41">
        <f>C967/30</f>
        <v>397.651540300547</v>
      </c>
    </row>
    <row r="968" customHeight="1" spans="1:7">
      <c r="A968" s="37" t="s">
        <v>679</v>
      </c>
      <c r="B968" s="37" t="s">
        <v>193</v>
      </c>
      <c r="C968" s="38">
        <v>11929.5462090164</v>
      </c>
      <c r="D968" s="37" t="s">
        <v>63</v>
      </c>
      <c r="E968" s="37" t="s">
        <v>85</v>
      </c>
      <c r="F968" s="37" t="s">
        <v>86</v>
      </c>
      <c r="G968" s="41">
        <f>C968*1.05</f>
        <v>12526.0235194672</v>
      </c>
    </row>
    <row r="969" customHeight="1" spans="1:7">
      <c r="A969" s="37" t="s">
        <v>680</v>
      </c>
      <c r="B969" s="37" t="s">
        <v>8</v>
      </c>
      <c r="C969" s="38">
        <v>40.4961828123388</v>
      </c>
      <c r="D969" s="37" t="s">
        <v>9</v>
      </c>
      <c r="E969" s="37" t="s">
        <v>47</v>
      </c>
      <c r="F969" s="37" t="s">
        <v>11</v>
      </c>
      <c r="G969" s="41">
        <f>C969*1.05</f>
        <v>42.5209919529557</v>
      </c>
    </row>
    <row r="970" customHeight="1" spans="1:7">
      <c r="A970" s="37" t="s">
        <v>680</v>
      </c>
      <c r="B970" s="37" t="s">
        <v>8</v>
      </c>
      <c r="C970" s="38">
        <v>40.4961828123388</v>
      </c>
      <c r="D970" s="37" t="s">
        <v>12</v>
      </c>
      <c r="E970" s="37" t="s">
        <v>29</v>
      </c>
      <c r="F970" s="37" t="s">
        <v>30</v>
      </c>
      <c r="G970" s="41">
        <f>C970/6*1.05</f>
        <v>7.08683199215929</v>
      </c>
    </row>
    <row r="971" customHeight="1" spans="1:7">
      <c r="A971" s="37" t="s">
        <v>681</v>
      </c>
      <c r="B971" s="37" t="s">
        <v>8</v>
      </c>
      <c r="C971" s="38">
        <v>41.2206882549995</v>
      </c>
      <c r="D971" s="37" t="s">
        <v>9</v>
      </c>
      <c r="E971" s="37" t="s">
        <v>50</v>
      </c>
      <c r="F971" s="37" t="s">
        <v>51</v>
      </c>
      <c r="G971" s="41">
        <f>C971*1.05</f>
        <v>43.2817226677495</v>
      </c>
    </row>
    <row r="972" customHeight="1" spans="1:7">
      <c r="A972" s="37" t="s">
        <v>681</v>
      </c>
      <c r="B972" s="37" t="s">
        <v>8</v>
      </c>
      <c r="C972" s="38">
        <v>41.2206882549995</v>
      </c>
      <c r="D972" s="37" t="s">
        <v>12</v>
      </c>
      <c r="E972" s="37" t="s">
        <v>13</v>
      </c>
      <c r="F972" s="37" t="s">
        <v>14</v>
      </c>
      <c r="G972" s="41">
        <f>C972/15*1.05</f>
        <v>2.88544817784997</v>
      </c>
    </row>
    <row r="973" customHeight="1" spans="1:7">
      <c r="A973" s="37" t="s">
        <v>682</v>
      </c>
      <c r="B973" s="37" t="s">
        <v>8</v>
      </c>
      <c r="C973" s="38">
        <v>1176.26237727178</v>
      </c>
      <c r="D973" s="37" t="s">
        <v>9</v>
      </c>
      <c r="E973" s="37" t="s">
        <v>47</v>
      </c>
      <c r="F973" s="37" t="s">
        <v>48</v>
      </c>
      <c r="G973" s="41">
        <f>C973*1.05</f>
        <v>1235.07549613537</v>
      </c>
    </row>
    <row r="974" customHeight="1" spans="1:7">
      <c r="A974" s="37" t="s">
        <v>682</v>
      </c>
      <c r="B974" s="37" t="s">
        <v>8</v>
      </c>
      <c r="C974" s="38">
        <v>1176.26237727178</v>
      </c>
      <c r="D974" s="37" t="s">
        <v>12</v>
      </c>
      <c r="E974" s="37" t="s">
        <v>29</v>
      </c>
      <c r="F974" s="37" t="s">
        <v>30</v>
      </c>
      <c r="G974" s="41">
        <f>C974/6*1.05</f>
        <v>205.845916022562</v>
      </c>
    </row>
    <row r="975" customHeight="1" spans="1:7">
      <c r="A975" s="37" t="s">
        <v>683</v>
      </c>
      <c r="B975" s="37" t="s">
        <v>8</v>
      </c>
      <c r="C975" s="38">
        <v>1176.26237727178</v>
      </c>
      <c r="D975" s="37" t="s">
        <v>9</v>
      </c>
      <c r="E975" s="37" t="s">
        <v>47</v>
      </c>
      <c r="F975" s="37" t="s">
        <v>48</v>
      </c>
      <c r="G975" s="41">
        <f>C975*1.05</f>
        <v>1235.07549613537</v>
      </c>
    </row>
    <row r="976" customHeight="1" spans="1:7">
      <c r="A976" s="37" t="s">
        <v>683</v>
      </c>
      <c r="B976" s="37" t="s">
        <v>8</v>
      </c>
      <c r="C976" s="38">
        <v>1176.26237727178</v>
      </c>
      <c r="D976" s="37" t="s">
        <v>12</v>
      </c>
      <c r="E976" s="37" t="s">
        <v>29</v>
      </c>
      <c r="F976" s="37" t="s">
        <v>30</v>
      </c>
      <c r="G976" s="41">
        <f>C976/12*1.06</f>
        <v>103.903176659007</v>
      </c>
    </row>
    <row r="977" customHeight="1" spans="1:7">
      <c r="A977" s="37" t="s">
        <v>684</v>
      </c>
      <c r="B977" s="37" t="s">
        <v>8</v>
      </c>
      <c r="C977" s="38">
        <v>1176.26237727178</v>
      </c>
      <c r="D977" s="37" t="s">
        <v>9</v>
      </c>
      <c r="E977" s="37" t="s">
        <v>50</v>
      </c>
      <c r="F977" s="37" t="s">
        <v>51</v>
      </c>
      <c r="G977" s="41">
        <f>C977*1.05</f>
        <v>1235.07549613537</v>
      </c>
    </row>
    <row r="978" customHeight="1" spans="1:7">
      <c r="A978" s="37" t="s">
        <v>684</v>
      </c>
      <c r="B978" s="37" t="s">
        <v>8</v>
      </c>
      <c r="C978" s="38">
        <v>1176.26237727178</v>
      </c>
      <c r="D978" s="37" t="s">
        <v>12</v>
      </c>
      <c r="E978" s="37" t="s">
        <v>38</v>
      </c>
      <c r="F978" s="37" t="s">
        <v>39</v>
      </c>
      <c r="G978" s="41">
        <f>C978/15*1.05</f>
        <v>82.3383664090246</v>
      </c>
    </row>
    <row r="979" customHeight="1" spans="1:7">
      <c r="A979" s="37" t="s">
        <v>684</v>
      </c>
      <c r="B979" s="37" t="s">
        <v>155</v>
      </c>
      <c r="C979" s="38">
        <v>8873.08632056036</v>
      </c>
      <c r="D979" s="37" t="s">
        <v>23</v>
      </c>
      <c r="E979" s="37" t="s">
        <v>24</v>
      </c>
      <c r="F979" s="37" t="s">
        <v>25</v>
      </c>
      <c r="G979" s="41">
        <f>C979*1.05</f>
        <v>9316.74063658838</v>
      </c>
    </row>
    <row r="980" customHeight="1" spans="1:7">
      <c r="A980" s="37" t="s">
        <v>684</v>
      </c>
      <c r="B980" s="37" t="s">
        <v>155</v>
      </c>
      <c r="C980" s="38">
        <v>8873.08632056036</v>
      </c>
      <c r="D980" s="37" t="s">
        <v>69</v>
      </c>
      <c r="E980" s="37" t="s">
        <v>70</v>
      </c>
      <c r="F980" s="37" t="s">
        <v>71</v>
      </c>
      <c r="G980" s="41">
        <f>C980*1.05</f>
        <v>9316.74063658838</v>
      </c>
    </row>
    <row r="981" customHeight="1" spans="1:7">
      <c r="A981" s="37" t="s">
        <v>684</v>
      </c>
      <c r="B981" s="37" t="s">
        <v>155</v>
      </c>
      <c r="C981" s="38">
        <v>8873.08632056036</v>
      </c>
      <c r="D981" s="37" t="s">
        <v>26</v>
      </c>
      <c r="E981" s="37" t="s">
        <v>27</v>
      </c>
      <c r="F981" s="37" t="s">
        <v>28</v>
      </c>
      <c r="G981" s="41">
        <f>C981*1.05</f>
        <v>9316.74063658838</v>
      </c>
    </row>
    <row r="982" customHeight="1" spans="1:7">
      <c r="A982" s="37" t="s">
        <v>684</v>
      </c>
      <c r="B982" s="37" t="s">
        <v>155</v>
      </c>
      <c r="C982" s="38">
        <v>8873.08632056036</v>
      </c>
      <c r="D982" s="37" t="s">
        <v>685</v>
      </c>
      <c r="E982" s="37" t="s">
        <v>155</v>
      </c>
      <c r="F982" s="37" t="s">
        <v>686</v>
      </c>
      <c r="G982" s="41">
        <f t="shared" ref="G982:G983" si="60">C982*1.05</f>
        <v>9316.74063658838</v>
      </c>
    </row>
    <row r="983" customHeight="1" spans="1:7">
      <c r="A983" s="37" t="s">
        <v>684</v>
      </c>
      <c r="B983" s="37" t="s">
        <v>155</v>
      </c>
      <c r="C983" s="38">
        <v>8873.08632056036</v>
      </c>
      <c r="D983" s="37" t="s">
        <v>72</v>
      </c>
      <c r="E983" s="37" t="s">
        <v>73</v>
      </c>
      <c r="F983" s="37" t="s">
        <v>74</v>
      </c>
      <c r="G983" s="41">
        <f t="shared" si="60"/>
        <v>9316.74063658838</v>
      </c>
    </row>
    <row r="984" customHeight="1" spans="1:7">
      <c r="A984" s="37" t="s">
        <v>684</v>
      </c>
      <c r="B984" s="37" t="s">
        <v>155</v>
      </c>
      <c r="C984" s="38">
        <v>8873.08632056036</v>
      </c>
      <c r="D984" s="37" t="s">
        <v>12</v>
      </c>
      <c r="E984" s="37" t="s">
        <v>13</v>
      </c>
      <c r="F984" s="37" t="s">
        <v>14</v>
      </c>
      <c r="G984" s="41">
        <f>C984/56*1.05</f>
        <v>166.370368510507</v>
      </c>
    </row>
    <row r="985" customHeight="1" spans="1:7">
      <c r="A985" s="37" t="s">
        <v>687</v>
      </c>
      <c r="B985" s="37" t="s">
        <v>8</v>
      </c>
      <c r="C985" s="38">
        <v>199.506020344613</v>
      </c>
      <c r="D985" s="37" t="s">
        <v>9</v>
      </c>
      <c r="E985" s="37" t="s">
        <v>50</v>
      </c>
      <c r="F985" s="37" t="s">
        <v>51</v>
      </c>
      <c r="G985" s="41">
        <f>C985*1.05</f>
        <v>209.481321361844</v>
      </c>
    </row>
    <row r="986" customHeight="1" spans="1:7">
      <c r="A986" s="37" t="s">
        <v>687</v>
      </c>
      <c r="B986" s="37" t="s">
        <v>8</v>
      </c>
      <c r="C986" s="38">
        <v>199.506020344613</v>
      </c>
      <c r="D986" s="37" t="s">
        <v>12</v>
      </c>
      <c r="E986" s="37" t="s">
        <v>29</v>
      </c>
      <c r="F986" s="37" t="s">
        <v>30</v>
      </c>
      <c r="G986" s="41">
        <f>C986/10*1.05</f>
        <v>20.9481321361844</v>
      </c>
    </row>
    <row r="987" customHeight="1" spans="1:7">
      <c r="A987" s="37" t="s">
        <v>688</v>
      </c>
      <c r="B987" s="37" t="s">
        <v>8</v>
      </c>
      <c r="C987" s="38">
        <v>199.506020344613</v>
      </c>
      <c r="D987" s="37" t="s">
        <v>9</v>
      </c>
      <c r="E987" s="37" t="s">
        <v>50</v>
      </c>
      <c r="F987" s="37" t="s">
        <v>51</v>
      </c>
      <c r="G987" s="41">
        <f>C987*1.05</f>
        <v>209.481321361844</v>
      </c>
    </row>
    <row r="988" customHeight="1" spans="1:7">
      <c r="A988" s="37" t="s">
        <v>688</v>
      </c>
      <c r="B988" s="37" t="s">
        <v>8</v>
      </c>
      <c r="C988" s="38">
        <v>199.506020344613</v>
      </c>
      <c r="D988" s="37" t="s">
        <v>12</v>
      </c>
      <c r="E988" s="37" t="s">
        <v>13</v>
      </c>
      <c r="F988" s="37" t="s">
        <v>14</v>
      </c>
      <c r="G988" s="41">
        <f>C988/10*1.05</f>
        <v>20.9481321361844</v>
      </c>
    </row>
    <row r="989" customHeight="1" spans="1:7">
      <c r="A989" s="37" t="s">
        <v>689</v>
      </c>
      <c r="B989" s="37" t="s">
        <v>181</v>
      </c>
      <c r="C989" s="38">
        <v>721.446868323401</v>
      </c>
      <c r="D989" s="37" t="s">
        <v>23</v>
      </c>
      <c r="E989" s="37" t="s">
        <v>24</v>
      </c>
      <c r="F989" s="37" t="s">
        <v>25</v>
      </c>
      <c r="G989" s="41">
        <f>C989*2*1.05</f>
        <v>1515.03842347914</v>
      </c>
    </row>
    <row r="990" customHeight="1" spans="1:7">
      <c r="A990" s="37" t="s">
        <v>689</v>
      </c>
      <c r="B990" s="37" t="s">
        <v>181</v>
      </c>
      <c r="C990" s="38">
        <v>721.446868323401</v>
      </c>
      <c r="D990" s="37" t="s">
        <v>690</v>
      </c>
      <c r="E990" s="37" t="s">
        <v>182</v>
      </c>
      <c r="F990" s="37" t="s">
        <v>691</v>
      </c>
      <c r="G990" s="41">
        <f>C990*1.05</f>
        <v>757.519211739571</v>
      </c>
    </row>
    <row r="991" customHeight="1" spans="1:7">
      <c r="A991" s="37" t="s">
        <v>689</v>
      </c>
      <c r="B991" s="37" t="s">
        <v>181</v>
      </c>
      <c r="C991" s="38">
        <v>721.446868323401</v>
      </c>
      <c r="D991" s="37" t="s">
        <v>692</v>
      </c>
      <c r="E991" s="37" t="s">
        <v>70</v>
      </c>
      <c r="F991" s="37" t="s">
        <v>693</v>
      </c>
      <c r="G991" s="41">
        <f>C991*20*0.84/1000</f>
        <v>12.1203073878331</v>
      </c>
    </row>
    <row r="992" customHeight="1" spans="1:7">
      <c r="A992" s="37" t="s">
        <v>689</v>
      </c>
      <c r="B992" s="37" t="s">
        <v>181</v>
      </c>
      <c r="C992" s="38">
        <v>721.446868323401</v>
      </c>
      <c r="D992" s="37" t="s">
        <v>694</v>
      </c>
      <c r="E992" s="37" t="s">
        <v>186</v>
      </c>
      <c r="F992" s="37" t="s">
        <v>695</v>
      </c>
      <c r="G992" s="41">
        <f>C992*1.05</f>
        <v>757.519211739571</v>
      </c>
    </row>
    <row r="993" customHeight="1" spans="1:7">
      <c r="A993" s="37" t="s">
        <v>689</v>
      </c>
      <c r="B993" s="37" t="s">
        <v>181</v>
      </c>
      <c r="C993" s="38">
        <v>721.446868323401</v>
      </c>
      <c r="D993" s="37" t="s">
        <v>12</v>
      </c>
      <c r="E993" s="37" t="s">
        <v>138</v>
      </c>
      <c r="F993" s="37" t="s">
        <v>139</v>
      </c>
      <c r="G993" s="41">
        <f>C993/60*1.05</f>
        <v>12.6253201956595</v>
      </c>
    </row>
    <row r="994" customHeight="1" spans="1:7">
      <c r="A994" s="37" t="s">
        <v>696</v>
      </c>
      <c r="B994" s="37" t="s">
        <v>141</v>
      </c>
      <c r="C994" s="38">
        <v>1672.09706257982</v>
      </c>
      <c r="D994" s="37" t="s">
        <v>23</v>
      </c>
      <c r="E994" s="37" t="s">
        <v>24</v>
      </c>
      <c r="F994" s="37" t="s">
        <v>25</v>
      </c>
      <c r="G994" s="41">
        <f>C994*1.05</f>
        <v>1755.70191570881</v>
      </c>
    </row>
    <row r="995" customHeight="1" spans="1:7">
      <c r="A995" s="37" t="s">
        <v>696</v>
      </c>
      <c r="B995" s="37" t="s">
        <v>141</v>
      </c>
      <c r="C995" s="38">
        <v>1672.09706257982</v>
      </c>
      <c r="D995" s="37" t="s">
        <v>69</v>
      </c>
      <c r="E995" s="37" t="s">
        <v>70</v>
      </c>
      <c r="F995" s="37" t="s">
        <v>71</v>
      </c>
      <c r="G995" s="41">
        <f>C995*1.05</f>
        <v>1755.70191570881</v>
      </c>
    </row>
    <row r="996" customHeight="1" spans="1:7">
      <c r="A996" s="37" t="s">
        <v>696</v>
      </c>
      <c r="B996" s="37" t="s">
        <v>141</v>
      </c>
      <c r="C996" s="38">
        <v>1672.09706257982</v>
      </c>
      <c r="D996" s="37" t="s">
        <v>26</v>
      </c>
      <c r="E996" s="37" t="s">
        <v>27</v>
      </c>
      <c r="F996" s="37" t="s">
        <v>28</v>
      </c>
      <c r="G996" s="41">
        <f>C996*1.05</f>
        <v>1755.70191570881</v>
      </c>
    </row>
    <row r="997" customHeight="1" spans="1:7">
      <c r="A997" s="37" t="s">
        <v>696</v>
      </c>
      <c r="B997" s="37" t="s">
        <v>141</v>
      </c>
      <c r="C997" s="38">
        <v>1672.09706257982</v>
      </c>
      <c r="D997" s="37" t="s">
        <v>697</v>
      </c>
      <c r="E997" s="37" t="s">
        <v>141</v>
      </c>
      <c r="F997" s="37" t="s">
        <v>698</v>
      </c>
      <c r="G997" s="41">
        <f t="shared" ref="G997:G998" si="61">C997*1.05</f>
        <v>1755.70191570881</v>
      </c>
    </row>
    <row r="998" customHeight="1" spans="1:7">
      <c r="A998" s="37" t="s">
        <v>696</v>
      </c>
      <c r="B998" s="37" t="s">
        <v>141</v>
      </c>
      <c r="C998" s="38">
        <v>1672.09706257982</v>
      </c>
      <c r="D998" s="37" t="s">
        <v>72</v>
      </c>
      <c r="E998" s="37" t="s">
        <v>336</v>
      </c>
      <c r="F998" s="37" t="s">
        <v>337</v>
      </c>
      <c r="G998" s="41">
        <f t="shared" si="61"/>
        <v>1755.70191570881</v>
      </c>
    </row>
    <row r="999" customHeight="1" spans="1:7">
      <c r="A999" s="37" t="s">
        <v>696</v>
      </c>
      <c r="B999" s="37" t="s">
        <v>141</v>
      </c>
      <c r="C999" s="38">
        <v>1672.09706257982</v>
      </c>
      <c r="D999" s="37" t="s">
        <v>12</v>
      </c>
      <c r="E999" s="37" t="s">
        <v>29</v>
      </c>
      <c r="F999" s="37" t="s">
        <v>30</v>
      </c>
      <c r="G999" s="41">
        <f>C999/56*1.05</f>
        <v>31.3518199233716</v>
      </c>
    </row>
    <row r="1000" customHeight="1" spans="1:7">
      <c r="A1000" s="37" t="s">
        <v>699</v>
      </c>
      <c r="B1000" s="37" t="s">
        <v>8</v>
      </c>
      <c r="C1000" s="38">
        <v>1672.09706257982</v>
      </c>
      <c r="D1000" s="37" t="s">
        <v>9</v>
      </c>
      <c r="E1000" s="37" t="s">
        <v>50</v>
      </c>
      <c r="F1000" s="37" t="s">
        <v>51</v>
      </c>
      <c r="G1000" s="41">
        <f>C1000*1.05</f>
        <v>1755.70191570881</v>
      </c>
    </row>
    <row r="1001" customHeight="1" spans="1:7">
      <c r="A1001" s="37" t="s">
        <v>699</v>
      </c>
      <c r="B1001" s="37" t="s">
        <v>8</v>
      </c>
      <c r="C1001" s="38">
        <v>1672.09706257982</v>
      </c>
      <c r="D1001" s="37" t="s">
        <v>12</v>
      </c>
      <c r="E1001" s="37" t="s">
        <v>13</v>
      </c>
      <c r="F1001" s="37" t="s">
        <v>14</v>
      </c>
      <c r="G1001" s="41">
        <f>C1001/15*1.05</f>
        <v>117.046794380587</v>
      </c>
    </row>
    <row r="1002" customHeight="1" spans="1:7">
      <c r="A1002" s="37" t="s">
        <v>700</v>
      </c>
      <c r="B1002" s="37" t="s">
        <v>8</v>
      </c>
      <c r="C1002" s="38">
        <v>57.420723300456</v>
      </c>
      <c r="D1002" s="37" t="s">
        <v>9</v>
      </c>
      <c r="E1002" s="37" t="s">
        <v>50</v>
      </c>
      <c r="F1002" s="37" t="s">
        <v>51</v>
      </c>
      <c r="G1002" s="41">
        <f>C1002*1.05</f>
        <v>60.2917594654788</v>
      </c>
    </row>
    <row r="1003" customHeight="1" spans="1:7">
      <c r="A1003" s="37" t="s">
        <v>700</v>
      </c>
      <c r="B1003" s="37" t="s">
        <v>8</v>
      </c>
      <c r="C1003" s="38">
        <v>57.420723300456</v>
      </c>
      <c r="D1003" s="37" t="s">
        <v>12</v>
      </c>
      <c r="E1003" s="37" t="s">
        <v>13</v>
      </c>
      <c r="F1003" s="37" t="s">
        <v>14</v>
      </c>
      <c r="G1003" s="41">
        <f>C1003/15*1.05</f>
        <v>4.01945063103192</v>
      </c>
    </row>
    <row r="1004" customHeight="1" spans="1:7">
      <c r="A1004" s="37" t="s">
        <v>701</v>
      </c>
      <c r="B1004" s="37" t="s">
        <v>181</v>
      </c>
      <c r="C1004" s="38">
        <v>59103.1686366296</v>
      </c>
      <c r="D1004" s="37" t="s">
        <v>23</v>
      </c>
      <c r="E1004" s="37" t="s">
        <v>24</v>
      </c>
      <c r="F1004" s="37" t="s">
        <v>25</v>
      </c>
      <c r="G1004" s="41">
        <f>C1004*2*1.05</f>
        <v>124116.654136922</v>
      </c>
    </row>
    <row r="1005" customHeight="1" spans="1:7">
      <c r="A1005" s="37" t="s">
        <v>701</v>
      </c>
      <c r="B1005" s="37" t="s">
        <v>181</v>
      </c>
      <c r="C1005" s="38">
        <v>59103.1686366296</v>
      </c>
      <c r="D1005" s="37" t="s">
        <v>26</v>
      </c>
      <c r="E1005" s="37" t="s">
        <v>27</v>
      </c>
      <c r="F1005" s="37" t="s">
        <v>28</v>
      </c>
      <c r="G1005" s="41">
        <f>C1005*1.05</f>
        <v>62058.3270684611</v>
      </c>
    </row>
    <row r="1006" customHeight="1" spans="1:7">
      <c r="A1006" s="37" t="s">
        <v>701</v>
      </c>
      <c r="B1006" s="37" t="s">
        <v>181</v>
      </c>
      <c r="C1006" s="38">
        <v>59103.1686366296</v>
      </c>
      <c r="D1006" s="37" t="s">
        <v>702</v>
      </c>
      <c r="E1006" s="37" t="s">
        <v>70</v>
      </c>
      <c r="F1006" s="37" t="s">
        <v>703</v>
      </c>
      <c r="G1006" s="41">
        <f>C1006*20*0.84/1000</f>
        <v>992.933233095377</v>
      </c>
    </row>
    <row r="1007" customHeight="1" spans="1:7">
      <c r="A1007" s="37" t="s">
        <v>701</v>
      </c>
      <c r="B1007" s="37" t="s">
        <v>181</v>
      </c>
      <c r="C1007" s="38">
        <v>59103.1686366296</v>
      </c>
      <c r="D1007" s="37" t="s">
        <v>704</v>
      </c>
      <c r="E1007" s="37" t="s">
        <v>182</v>
      </c>
      <c r="F1007" s="37" t="s">
        <v>705</v>
      </c>
      <c r="G1007" s="41">
        <f>C1007*1.05</f>
        <v>62058.3270684611</v>
      </c>
    </row>
    <row r="1008" customHeight="1" spans="1:7">
      <c r="A1008" s="37" t="s">
        <v>701</v>
      </c>
      <c r="B1008" s="37" t="s">
        <v>181</v>
      </c>
      <c r="C1008" s="38">
        <v>59103.1686366296</v>
      </c>
      <c r="D1008" s="37" t="s">
        <v>706</v>
      </c>
      <c r="E1008" s="37" t="s">
        <v>70</v>
      </c>
      <c r="F1008" s="37" t="s">
        <v>707</v>
      </c>
      <c r="G1008" s="41">
        <f>C1008*20*0.84/1000</f>
        <v>992.933233095377</v>
      </c>
    </row>
    <row r="1009" customHeight="1" spans="1:7">
      <c r="A1009" s="37" t="s">
        <v>701</v>
      </c>
      <c r="B1009" s="37" t="s">
        <v>181</v>
      </c>
      <c r="C1009" s="38">
        <v>59103.1686366296</v>
      </c>
      <c r="D1009" s="37" t="s">
        <v>708</v>
      </c>
      <c r="E1009" s="37" t="s">
        <v>186</v>
      </c>
      <c r="F1009" s="37" t="s">
        <v>709</v>
      </c>
      <c r="G1009" s="41">
        <f>C1009*1.05</f>
        <v>62058.3270684611</v>
      </c>
    </row>
    <row r="1010" customHeight="1" spans="1:7">
      <c r="A1010" s="37" t="s">
        <v>701</v>
      </c>
      <c r="B1010" s="37" t="s">
        <v>181</v>
      </c>
      <c r="C1010" s="38">
        <v>59103.1686366296</v>
      </c>
      <c r="D1010" s="37" t="s">
        <v>12</v>
      </c>
      <c r="E1010" s="37" t="s">
        <v>598</v>
      </c>
      <c r="F1010" s="37" t="s">
        <v>599</v>
      </c>
      <c r="G1010" s="41">
        <f>C1010/50*1.05</f>
        <v>1241.16654136922</v>
      </c>
    </row>
    <row r="1011" customHeight="1" spans="1:7">
      <c r="A1011" s="37" t="s">
        <v>701</v>
      </c>
      <c r="B1011" s="37" t="s">
        <v>122</v>
      </c>
      <c r="C1011" s="40">
        <v>2088.2557798579</v>
      </c>
      <c r="D1011" s="37" t="s">
        <v>23</v>
      </c>
      <c r="E1011" s="37" t="s">
        <v>24</v>
      </c>
      <c r="F1011" s="37" t="s">
        <v>25</v>
      </c>
      <c r="G1011" s="41">
        <f>C1011*2*1.05</f>
        <v>4385.33713770159</v>
      </c>
    </row>
    <row r="1012" customHeight="1" spans="1:7">
      <c r="A1012" s="37" t="s">
        <v>701</v>
      </c>
      <c r="B1012" s="37" t="s">
        <v>122</v>
      </c>
      <c r="C1012" s="38">
        <v>2088.2557798579</v>
      </c>
      <c r="D1012" s="37" t="s">
        <v>132</v>
      </c>
      <c r="E1012" s="37" t="s">
        <v>133</v>
      </c>
      <c r="F1012" s="37" t="s">
        <v>134</v>
      </c>
      <c r="G1012" s="41">
        <f>C1012*1.05</f>
        <v>2192.6685688508</v>
      </c>
    </row>
    <row r="1013" customHeight="1" spans="1:7">
      <c r="A1013" s="37" t="s">
        <v>701</v>
      </c>
      <c r="B1013" s="37" t="s">
        <v>122</v>
      </c>
      <c r="C1013" s="38">
        <v>2088.2557798579</v>
      </c>
      <c r="D1013" s="37" t="s">
        <v>135</v>
      </c>
      <c r="E1013" s="37" t="s">
        <v>136</v>
      </c>
      <c r="F1013" s="37" t="s">
        <v>137</v>
      </c>
      <c r="G1013" s="41">
        <f>C1013*1.05</f>
        <v>2192.6685688508</v>
      </c>
    </row>
    <row r="1014" customHeight="1" spans="1:7">
      <c r="A1014" s="37" t="s">
        <v>701</v>
      </c>
      <c r="B1014" s="37" t="s">
        <v>122</v>
      </c>
      <c r="C1014" s="38">
        <v>2088.2557798579</v>
      </c>
      <c r="D1014" s="37" t="s">
        <v>704</v>
      </c>
      <c r="E1014" s="37" t="s">
        <v>124</v>
      </c>
      <c r="F1014" s="37" t="s">
        <v>710</v>
      </c>
      <c r="G1014" s="41">
        <f>C1014*1.05</f>
        <v>2192.6685688508</v>
      </c>
    </row>
    <row r="1015" customHeight="1" spans="1:7">
      <c r="A1015" s="37" t="s">
        <v>701</v>
      </c>
      <c r="B1015" s="37" t="s">
        <v>122</v>
      </c>
      <c r="C1015" s="38">
        <v>2088.2557798579</v>
      </c>
      <c r="D1015" s="37" t="s">
        <v>708</v>
      </c>
      <c r="E1015" s="37" t="s">
        <v>127</v>
      </c>
      <c r="F1015" s="37" t="s">
        <v>711</v>
      </c>
      <c r="G1015" s="41">
        <f>C1015*1.05</f>
        <v>2192.6685688508</v>
      </c>
    </row>
    <row r="1016" customHeight="1" spans="1:7">
      <c r="A1016" s="37" t="s">
        <v>701</v>
      </c>
      <c r="B1016" s="37" t="s">
        <v>122</v>
      </c>
      <c r="C1016" s="38">
        <v>2088.2557798579</v>
      </c>
      <c r="D1016" s="37" t="s">
        <v>712</v>
      </c>
      <c r="E1016" s="37" t="s">
        <v>130</v>
      </c>
      <c r="F1016" s="37" t="s">
        <v>713</v>
      </c>
      <c r="G1016" s="41">
        <f>C1016*10*1.05</f>
        <v>21926.685688508</v>
      </c>
    </row>
    <row r="1017" customHeight="1" spans="1:7">
      <c r="A1017" s="37" t="s">
        <v>701</v>
      </c>
      <c r="B1017" s="37" t="s">
        <v>122</v>
      </c>
      <c r="C1017" s="38">
        <v>2088.2557798579</v>
      </c>
      <c r="D1017" s="37" t="s">
        <v>12</v>
      </c>
      <c r="E1017" s="37" t="s">
        <v>138</v>
      </c>
      <c r="F1017" s="37" t="s">
        <v>139</v>
      </c>
      <c r="G1017" s="41">
        <f>C1017/70*1.05</f>
        <v>31.3238366978685</v>
      </c>
    </row>
    <row r="1018" customHeight="1" spans="1:7">
      <c r="A1018" s="37" t="s">
        <v>701</v>
      </c>
      <c r="B1018" s="37" t="s">
        <v>714</v>
      </c>
      <c r="C1018" s="40">
        <v>1449.63580800718</v>
      </c>
      <c r="D1018" s="37" t="s">
        <v>715</v>
      </c>
      <c r="E1018" s="37" t="s">
        <v>716</v>
      </c>
      <c r="F1018" s="37" t="s">
        <v>717</v>
      </c>
      <c r="G1018" s="41">
        <f t="shared" ref="G1018:G1023" si="62">C1018*1.05</f>
        <v>1522.11759840754</v>
      </c>
    </row>
    <row r="1019" customHeight="1" spans="1:7">
      <c r="A1019" s="37" t="s">
        <v>701</v>
      </c>
      <c r="B1019" s="37" t="s">
        <v>714</v>
      </c>
      <c r="C1019" s="40">
        <v>1449.63580800718</v>
      </c>
      <c r="D1019" s="37" t="s">
        <v>23</v>
      </c>
      <c r="E1019" s="37" t="s">
        <v>24</v>
      </c>
      <c r="F1019" s="37" t="s">
        <v>25</v>
      </c>
      <c r="G1019" s="41">
        <f t="shared" si="62"/>
        <v>1522.11759840754</v>
      </c>
    </row>
    <row r="1020" customHeight="1" spans="1:7">
      <c r="A1020" s="37" t="s">
        <v>701</v>
      </c>
      <c r="B1020" s="37" t="s">
        <v>714</v>
      </c>
      <c r="C1020" s="40">
        <v>1449.63580800718</v>
      </c>
      <c r="D1020" s="37" t="s">
        <v>26</v>
      </c>
      <c r="E1020" s="37" t="s">
        <v>27</v>
      </c>
      <c r="F1020" s="37" t="s">
        <v>28</v>
      </c>
      <c r="G1020" s="41">
        <f t="shared" si="62"/>
        <v>1522.11759840754</v>
      </c>
    </row>
    <row r="1021" customHeight="1" spans="1:7">
      <c r="A1021" s="37" t="s">
        <v>701</v>
      </c>
      <c r="B1021" s="37" t="s">
        <v>714</v>
      </c>
      <c r="C1021" s="40">
        <v>1449.63580800718</v>
      </c>
      <c r="D1021" s="37" t="s">
        <v>718</v>
      </c>
      <c r="E1021" s="37" t="s">
        <v>719</v>
      </c>
      <c r="F1021" s="37" t="s">
        <v>720</v>
      </c>
      <c r="G1021" s="41">
        <f t="shared" si="62"/>
        <v>1522.11759840754</v>
      </c>
    </row>
    <row r="1022" customHeight="1" spans="1:7">
      <c r="A1022" s="37" t="s">
        <v>701</v>
      </c>
      <c r="B1022" s="37" t="s">
        <v>714</v>
      </c>
      <c r="C1022" s="40">
        <v>1449.63580800718</v>
      </c>
      <c r="D1022" s="37" t="s">
        <v>721</v>
      </c>
      <c r="E1022" s="37" t="s">
        <v>722</v>
      </c>
      <c r="F1022" s="37" t="s">
        <v>723</v>
      </c>
      <c r="G1022" s="41">
        <f t="shared" si="62"/>
        <v>1522.11759840754</v>
      </c>
    </row>
    <row r="1023" customHeight="1" spans="1:7">
      <c r="A1023" s="37" t="s">
        <v>701</v>
      </c>
      <c r="B1023" s="37" t="s">
        <v>714</v>
      </c>
      <c r="C1023" s="40">
        <v>1449.63580800718</v>
      </c>
      <c r="D1023" s="37" t="s">
        <v>724</v>
      </c>
      <c r="E1023" s="37" t="s">
        <v>716</v>
      </c>
      <c r="F1023" s="37" t="s">
        <v>725</v>
      </c>
      <c r="G1023" s="41">
        <f t="shared" si="62"/>
        <v>1522.11759840754</v>
      </c>
    </row>
    <row r="1024" customHeight="1" spans="1:7">
      <c r="A1024" s="37" t="s">
        <v>701</v>
      </c>
      <c r="B1024" s="37" t="s">
        <v>714</v>
      </c>
      <c r="C1024" s="40">
        <v>1449.63580800718</v>
      </c>
      <c r="D1024" s="37" t="s">
        <v>12</v>
      </c>
      <c r="E1024" s="37" t="s">
        <v>29</v>
      </c>
      <c r="F1024" s="37" t="s">
        <v>30</v>
      </c>
      <c r="G1024" s="41">
        <f>C1024/10*1.05</f>
        <v>152.211759840754</v>
      </c>
    </row>
    <row r="1025" customHeight="1" spans="1:7">
      <c r="A1025" s="37" t="s">
        <v>701</v>
      </c>
      <c r="B1025" s="37" t="s">
        <v>714</v>
      </c>
      <c r="C1025" s="40">
        <v>1449.63580800718</v>
      </c>
      <c r="D1025" s="37" t="s">
        <v>726</v>
      </c>
      <c r="E1025" s="37" t="s">
        <v>727</v>
      </c>
      <c r="F1025" s="37" t="s">
        <v>728</v>
      </c>
      <c r="G1025" s="41">
        <f t="shared" ref="G1025:G1032" si="63">C1025*1.05</f>
        <v>1522.11759840754</v>
      </c>
    </row>
    <row r="1026" customHeight="1" spans="1:7">
      <c r="A1026" s="37" t="s">
        <v>701</v>
      </c>
      <c r="B1026" s="37" t="s">
        <v>719</v>
      </c>
      <c r="C1026" s="38">
        <v>31754.4322606054</v>
      </c>
      <c r="D1026" s="37" t="s">
        <v>715</v>
      </c>
      <c r="E1026" s="37" t="s">
        <v>716</v>
      </c>
      <c r="F1026" s="37" t="s">
        <v>717</v>
      </c>
      <c r="G1026" s="41">
        <f t="shared" si="63"/>
        <v>33342.1538736357</v>
      </c>
    </row>
    <row r="1027" customHeight="1" spans="1:7">
      <c r="A1027" s="37" t="s">
        <v>701</v>
      </c>
      <c r="B1027" s="37" t="s">
        <v>719</v>
      </c>
      <c r="C1027" s="38">
        <v>31754.4322606054</v>
      </c>
      <c r="D1027" s="37" t="s">
        <v>23</v>
      </c>
      <c r="E1027" s="37" t="s">
        <v>24</v>
      </c>
      <c r="F1027" s="37" t="s">
        <v>25</v>
      </c>
      <c r="G1027" s="41">
        <f t="shared" si="63"/>
        <v>33342.1538736357</v>
      </c>
    </row>
    <row r="1028" customHeight="1" spans="1:7">
      <c r="A1028" s="37" t="s">
        <v>701</v>
      </c>
      <c r="B1028" s="37" t="s">
        <v>719</v>
      </c>
      <c r="C1028" s="38">
        <v>31754.4322606054</v>
      </c>
      <c r="D1028" s="37" t="s">
        <v>26</v>
      </c>
      <c r="E1028" s="37" t="s">
        <v>27</v>
      </c>
      <c r="F1028" s="37" t="s">
        <v>28</v>
      </c>
      <c r="G1028" s="41">
        <f t="shared" si="63"/>
        <v>33342.1538736357</v>
      </c>
    </row>
    <row r="1029" customHeight="1" spans="1:7">
      <c r="A1029" s="37" t="s">
        <v>701</v>
      </c>
      <c r="B1029" s="37" t="s">
        <v>719</v>
      </c>
      <c r="C1029" s="38">
        <v>31754.4322606054</v>
      </c>
      <c r="D1029" s="37" t="s">
        <v>704</v>
      </c>
      <c r="E1029" s="37" t="s">
        <v>182</v>
      </c>
      <c r="F1029" s="37" t="s">
        <v>705</v>
      </c>
      <c r="G1029" s="41">
        <f t="shared" si="63"/>
        <v>33342.1538736357</v>
      </c>
    </row>
    <row r="1030" customHeight="1" spans="1:7">
      <c r="A1030" s="37" t="s">
        <v>701</v>
      </c>
      <c r="B1030" s="37" t="s">
        <v>719</v>
      </c>
      <c r="C1030" s="38">
        <v>31754.4322606054</v>
      </c>
      <c r="D1030" s="37" t="s">
        <v>729</v>
      </c>
      <c r="E1030" s="37" t="s">
        <v>719</v>
      </c>
      <c r="F1030" s="37" t="s">
        <v>730</v>
      </c>
      <c r="G1030" s="41">
        <f t="shared" si="63"/>
        <v>33342.1538736357</v>
      </c>
    </row>
    <row r="1031" customHeight="1" spans="1:7">
      <c r="A1031" s="37" t="s">
        <v>701</v>
      </c>
      <c r="B1031" s="37" t="s">
        <v>719</v>
      </c>
      <c r="C1031" s="38">
        <v>31754.4322606054</v>
      </c>
      <c r="D1031" s="37" t="s">
        <v>708</v>
      </c>
      <c r="E1031" s="37" t="s">
        <v>186</v>
      </c>
      <c r="F1031" s="37" t="s">
        <v>709</v>
      </c>
      <c r="G1031" s="41">
        <f t="shared" si="63"/>
        <v>33342.1538736357</v>
      </c>
    </row>
    <row r="1032" customHeight="1" spans="1:7">
      <c r="A1032" s="37" t="s">
        <v>701</v>
      </c>
      <c r="B1032" s="37" t="s">
        <v>719</v>
      </c>
      <c r="C1032" s="38">
        <v>31754.4322606054</v>
      </c>
      <c r="D1032" s="37" t="s">
        <v>724</v>
      </c>
      <c r="E1032" s="37" t="s">
        <v>716</v>
      </c>
      <c r="F1032" s="37" t="s">
        <v>725</v>
      </c>
      <c r="G1032" s="41">
        <f t="shared" si="63"/>
        <v>33342.1538736357</v>
      </c>
    </row>
    <row r="1033" customHeight="1" spans="1:7">
      <c r="A1033" s="37" t="s">
        <v>701</v>
      </c>
      <c r="B1033" s="37" t="s">
        <v>719</v>
      </c>
      <c r="C1033" s="38">
        <v>31754.4322606054</v>
      </c>
      <c r="D1033" s="37" t="s">
        <v>12</v>
      </c>
      <c r="E1033" s="37" t="s">
        <v>13</v>
      </c>
      <c r="F1033" s="37" t="s">
        <v>14</v>
      </c>
      <c r="G1033" s="41">
        <f>C1033/48*1.05</f>
        <v>694.628205700743</v>
      </c>
    </row>
    <row r="1034" customHeight="1" spans="1:7">
      <c r="A1034" s="37" t="s">
        <v>731</v>
      </c>
      <c r="B1034" s="37" t="s">
        <v>141</v>
      </c>
      <c r="C1034" s="38">
        <v>14712.9354190889</v>
      </c>
      <c r="D1034" s="37" t="s">
        <v>23</v>
      </c>
      <c r="E1034" s="37" t="s">
        <v>24</v>
      </c>
      <c r="F1034" s="37" t="s">
        <v>25</v>
      </c>
      <c r="G1034" s="41">
        <f>C1034*1.05</f>
        <v>15448.5821900433</v>
      </c>
    </row>
    <row r="1035" customHeight="1" spans="1:7">
      <c r="A1035" s="37" t="s">
        <v>731</v>
      </c>
      <c r="B1035" s="37" t="s">
        <v>141</v>
      </c>
      <c r="C1035" s="38">
        <v>14712.9354190889</v>
      </c>
      <c r="D1035" s="37" t="s">
        <v>69</v>
      </c>
      <c r="E1035" s="37" t="s">
        <v>70</v>
      </c>
      <c r="F1035" s="37" t="s">
        <v>71</v>
      </c>
      <c r="G1035" s="41">
        <f>C1035*1.05</f>
        <v>15448.5821900433</v>
      </c>
    </row>
    <row r="1036" customHeight="1" spans="1:7">
      <c r="A1036" s="37" t="s">
        <v>731</v>
      </c>
      <c r="B1036" s="37" t="s">
        <v>141</v>
      </c>
      <c r="C1036" s="38">
        <v>14712.9354190889</v>
      </c>
      <c r="D1036" s="37" t="s">
        <v>26</v>
      </c>
      <c r="E1036" s="37" t="s">
        <v>27</v>
      </c>
      <c r="F1036" s="37" t="s">
        <v>28</v>
      </c>
      <c r="G1036" s="41">
        <f>C1036*1.05</f>
        <v>15448.5821900433</v>
      </c>
    </row>
    <row r="1037" customHeight="1" spans="1:7">
      <c r="A1037" s="37" t="s">
        <v>731</v>
      </c>
      <c r="B1037" s="37" t="s">
        <v>141</v>
      </c>
      <c r="C1037" s="38">
        <v>14712.9354190889</v>
      </c>
      <c r="D1037" s="37" t="s">
        <v>732</v>
      </c>
      <c r="E1037" s="37" t="s">
        <v>141</v>
      </c>
      <c r="F1037" s="37" t="s">
        <v>733</v>
      </c>
      <c r="G1037" s="41">
        <f t="shared" ref="G1037:G1038" si="64">C1037*1.05</f>
        <v>15448.5821900433</v>
      </c>
    </row>
    <row r="1038" customHeight="1" spans="1:7">
      <c r="A1038" s="37" t="s">
        <v>731</v>
      </c>
      <c r="B1038" s="37" t="s">
        <v>141</v>
      </c>
      <c r="C1038" s="38">
        <v>14712.9354190889</v>
      </c>
      <c r="D1038" s="37" t="s">
        <v>72</v>
      </c>
      <c r="E1038" s="37" t="s">
        <v>73</v>
      </c>
      <c r="F1038" s="37" t="s">
        <v>74</v>
      </c>
      <c r="G1038" s="41">
        <f t="shared" si="64"/>
        <v>15448.5821900433</v>
      </c>
    </row>
    <row r="1039" customHeight="1" spans="1:7">
      <c r="A1039" s="37" t="s">
        <v>731</v>
      </c>
      <c r="B1039" s="37" t="s">
        <v>141</v>
      </c>
      <c r="C1039" s="38">
        <v>14712.9354190889</v>
      </c>
      <c r="D1039" s="37" t="s">
        <v>12</v>
      </c>
      <c r="E1039" s="37" t="s">
        <v>13</v>
      </c>
      <c r="F1039" s="37" t="s">
        <v>14</v>
      </c>
      <c r="G1039" s="41">
        <f>C1039/56*1.05</f>
        <v>275.867539107917</v>
      </c>
    </row>
    <row r="1040" customHeight="1" spans="1:7">
      <c r="A1040" s="37" t="s">
        <v>734</v>
      </c>
      <c r="B1040" s="37" t="s">
        <v>8</v>
      </c>
      <c r="C1040" s="38">
        <v>74.1326340808102</v>
      </c>
      <c r="D1040" s="37" t="s">
        <v>9</v>
      </c>
      <c r="E1040" s="37" t="s">
        <v>50</v>
      </c>
      <c r="F1040" s="37" t="s">
        <v>51</v>
      </c>
      <c r="G1040" s="41">
        <f>C1040*1.05</f>
        <v>77.8392657848507</v>
      </c>
    </row>
    <row r="1041" customHeight="1" spans="1:7">
      <c r="A1041" s="37" t="s">
        <v>734</v>
      </c>
      <c r="B1041" s="37" t="s">
        <v>8</v>
      </c>
      <c r="C1041" s="38">
        <v>74.1326340808102</v>
      </c>
      <c r="D1041" s="37" t="s">
        <v>12</v>
      </c>
      <c r="E1041" s="37" t="s">
        <v>426</v>
      </c>
      <c r="F1041" s="37" t="s">
        <v>427</v>
      </c>
      <c r="G1041" s="41">
        <f>C1041/20*1.05</f>
        <v>3.89196328924254</v>
      </c>
    </row>
    <row r="1042" customHeight="1" spans="1:7">
      <c r="A1042" s="37" t="s">
        <v>735</v>
      </c>
      <c r="B1042" s="37" t="s">
        <v>8</v>
      </c>
      <c r="C1042" s="38">
        <v>483.461498056519</v>
      </c>
      <c r="D1042" s="37" t="s">
        <v>9</v>
      </c>
      <c r="E1042" s="37" t="s">
        <v>50</v>
      </c>
      <c r="F1042" s="37" t="s">
        <v>51</v>
      </c>
      <c r="G1042" s="41">
        <f>C1042*1.05</f>
        <v>507.634572959345</v>
      </c>
    </row>
    <row r="1043" customHeight="1" spans="1:7">
      <c r="A1043" s="37" t="s">
        <v>735</v>
      </c>
      <c r="B1043" s="37" t="s">
        <v>8</v>
      </c>
      <c r="C1043" s="38">
        <v>483.461498056519</v>
      </c>
      <c r="D1043" s="37" t="s">
        <v>12</v>
      </c>
      <c r="E1043" s="37" t="s">
        <v>13</v>
      </c>
      <c r="F1043" s="37" t="s">
        <v>14</v>
      </c>
      <c r="G1043" s="41">
        <f>C1043/10*1.05</f>
        <v>50.7634572959345</v>
      </c>
    </row>
    <row r="1044" customHeight="1" spans="1:7">
      <c r="A1044" s="37" t="s">
        <v>736</v>
      </c>
      <c r="B1044" s="37" t="s">
        <v>401</v>
      </c>
      <c r="C1044" s="38">
        <v>14.8741758241758</v>
      </c>
      <c r="D1044" s="37" t="s">
        <v>9</v>
      </c>
      <c r="E1044" s="37" t="s">
        <v>47</v>
      </c>
      <c r="F1044" s="37" t="s">
        <v>11</v>
      </c>
      <c r="G1044" s="41">
        <f>C1044*1.05</f>
        <v>15.6178846153846</v>
      </c>
    </row>
    <row r="1045" customHeight="1" spans="1:7">
      <c r="A1045" s="37" t="s">
        <v>736</v>
      </c>
      <c r="B1045" s="37" t="s">
        <v>401</v>
      </c>
      <c r="C1045" s="38">
        <v>14.8741758241758</v>
      </c>
      <c r="D1045" s="37" t="s">
        <v>12</v>
      </c>
      <c r="E1045" s="37" t="s">
        <v>29</v>
      </c>
      <c r="F1045" s="37" t="s">
        <v>30</v>
      </c>
      <c r="G1045" s="41">
        <f>C1045/6*1.05</f>
        <v>2.60298076923077</v>
      </c>
    </row>
    <row r="1046" customHeight="1" spans="1:7">
      <c r="A1046" s="37" t="s">
        <v>737</v>
      </c>
      <c r="B1046" s="37" t="s">
        <v>401</v>
      </c>
      <c r="C1046" s="38">
        <v>14.8741758241758</v>
      </c>
      <c r="D1046" s="37" t="s">
        <v>9</v>
      </c>
      <c r="E1046" s="37" t="s">
        <v>50</v>
      </c>
      <c r="F1046" s="37" t="s">
        <v>51</v>
      </c>
      <c r="G1046" s="41">
        <f t="shared" ref="G1046:G1047" si="65">C1046*1.05</f>
        <v>15.6178846153846</v>
      </c>
    </row>
    <row r="1047" customHeight="1" spans="1:7">
      <c r="A1047" s="37" t="s">
        <v>738</v>
      </c>
      <c r="B1047" s="37" t="s">
        <v>8</v>
      </c>
      <c r="C1047" s="38">
        <v>428.391597938144</v>
      </c>
      <c r="D1047" s="37" t="s">
        <v>9</v>
      </c>
      <c r="E1047" s="37" t="s">
        <v>50</v>
      </c>
      <c r="F1047" s="37" t="s">
        <v>51</v>
      </c>
      <c r="G1047" s="41">
        <f t="shared" si="65"/>
        <v>449.811177835051</v>
      </c>
    </row>
    <row r="1048" customHeight="1" spans="1:7">
      <c r="A1048" s="37" t="s">
        <v>738</v>
      </c>
      <c r="B1048" s="37" t="s">
        <v>8</v>
      </c>
      <c r="C1048" s="38">
        <v>428.391597938144</v>
      </c>
      <c r="D1048" s="37" t="s">
        <v>12</v>
      </c>
      <c r="E1048" s="37" t="s">
        <v>13</v>
      </c>
      <c r="F1048" s="37" t="s">
        <v>14</v>
      </c>
      <c r="G1048" s="41">
        <f>C1048/15*1.05</f>
        <v>29.9874118556701</v>
      </c>
    </row>
    <row r="1049" customHeight="1" spans="1:7">
      <c r="A1049" s="37" t="s">
        <v>739</v>
      </c>
      <c r="B1049" s="37" t="s">
        <v>8</v>
      </c>
      <c r="C1049" s="38">
        <v>457.989367274251</v>
      </c>
      <c r="D1049" s="37" t="s">
        <v>9</v>
      </c>
      <c r="E1049" s="37" t="s">
        <v>47</v>
      </c>
      <c r="F1049" s="37" t="s">
        <v>48</v>
      </c>
      <c r="G1049" s="41">
        <f>C1049*1.05</f>
        <v>480.888835637964</v>
      </c>
    </row>
    <row r="1050" customHeight="1" spans="1:7">
      <c r="A1050" s="37" t="s">
        <v>739</v>
      </c>
      <c r="B1050" s="37" t="s">
        <v>8</v>
      </c>
      <c r="C1050" s="38">
        <v>457.989367274251</v>
      </c>
      <c r="D1050" s="37" t="s">
        <v>12</v>
      </c>
      <c r="E1050" s="37" t="s">
        <v>29</v>
      </c>
      <c r="F1050" s="37" t="s">
        <v>30</v>
      </c>
      <c r="G1050" s="41">
        <f>C1050/6*1.05</f>
        <v>80.1481392729939</v>
      </c>
    </row>
    <row r="1051" customHeight="1" spans="1:7">
      <c r="A1051" s="37" t="s">
        <v>740</v>
      </c>
      <c r="B1051" s="37" t="s">
        <v>8</v>
      </c>
      <c r="C1051" s="38">
        <v>57.2083685545224</v>
      </c>
      <c r="D1051" s="37" t="s">
        <v>9</v>
      </c>
      <c r="E1051" s="37" t="s">
        <v>47</v>
      </c>
      <c r="F1051" s="37" t="s">
        <v>11</v>
      </c>
      <c r="G1051" s="41">
        <f>C1051*1.05</f>
        <v>60.0687869822485</v>
      </c>
    </row>
    <row r="1052" customHeight="1" spans="1:7">
      <c r="A1052" s="37" t="s">
        <v>740</v>
      </c>
      <c r="B1052" s="37" t="s">
        <v>8</v>
      </c>
      <c r="C1052" s="38">
        <v>57.2083685545224</v>
      </c>
      <c r="D1052" s="37" t="s">
        <v>12</v>
      </c>
      <c r="E1052" s="37" t="s">
        <v>29</v>
      </c>
      <c r="F1052" s="37" t="s">
        <v>30</v>
      </c>
      <c r="G1052" s="41">
        <f>C1052/10*1.05</f>
        <v>6.00687869822485</v>
      </c>
    </row>
    <row r="1053" customHeight="1" spans="1:7">
      <c r="A1053" s="37" t="s">
        <v>741</v>
      </c>
      <c r="B1053" s="37" t="s">
        <v>8</v>
      </c>
      <c r="C1053" s="38">
        <v>574.025759109312</v>
      </c>
      <c r="D1053" s="37" t="s">
        <v>9</v>
      </c>
      <c r="E1053" s="37" t="s">
        <v>151</v>
      </c>
      <c r="F1053" s="37" t="s">
        <v>152</v>
      </c>
      <c r="G1053" s="41">
        <f>C1053*1.05</f>
        <v>602.727047064778</v>
      </c>
    </row>
    <row r="1054" customHeight="1" spans="1:7">
      <c r="A1054" s="37" t="s">
        <v>741</v>
      </c>
      <c r="B1054" s="37" t="s">
        <v>8</v>
      </c>
      <c r="C1054" s="38">
        <v>574.025759109312</v>
      </c>
      <c r="D1054" s="37" t="s">
        <v>12</v>
      </c>
      <c r="E1054" s="37" t="s">
        <v>38</v>
      </c>
      <c r="F1054" s="37" t="s">
        <v>39</v>
      </c>
      <c r="G1054" s="41">
        <f>C1054/15*1.05</f>
        <v>40.1818031376518</v>
      </c>
    </row>
    <row r="1055" customHeight="1" spans="1:7">
      <c r="A1055" s="37" t="s">
        <v>741</v>
      </c>
      <c r="B1055" s="37" t="s">
        <v>8</v>
      </c>
      <c r="C1055" s="38">
        <v>574.025759109312</v>
      </c>
      <c r="D1055" s="37" t="s">
        <v>76</v>
      </c>
      <c r="E1055" s="37" t="s">
        <v>77</v>
      </c>
      <c r="F1055" s="37" t="s">
        <v>78</v>
      </c>
      <c r="G1055" s="41">
        <f>C1055*1.05</f>
        <v>602.727047064778</v>
      </c>
    </row>
    <row r="1056" customHeight="1" spans="1:7">
      <c r="A1056" s="37" t="s">
        <v>742</v>
      </c>
      <c r="B1056" s="37" t="s">
        <v>8</v>
      </c>
      <c r="C1056" s="38">
        <v>91.1085658451851</v>
      </c>
      <c r="D1056" s="37" t="s">
        <v>9</v>
      </c>
      <c r="E1056" s="37" t="s">
        <v>50</v>
      </c>
      <c r="F1056" s="37" t="s">
        <v>51</v>
      </c>
      <c r="G1056" s="41">
        <f>C1056*1.05</f>
        <v>95.6639941374444</v>
      </c>
    </row>
    <row r="1057" customHeight="1" spans="1:7">
      <c r="A1057" s="37" t="s">
        <v>742</v>
      </c>
      <c r="B1057" s="37" t="s">
        <v>8</v>
      </c>
      <c r="C1057" s="38">
        <v>91.1085658451851</v>
      </c>
      <c r="D1057" s="37" t="s">
        <v>12</v>
      </c>
      <c r="E1057" s="37" t="s">
        <v>13</v>
      </c>
      <c r="F1057" s="37" t="s">
        <v>14</v>
      </c>
      <c r="G1057" s="41">
        <f>C1057/15*1.05</f>
        <v>6.37759960916296</v>
      </c>
    </row>
    <row r="1058" customHeight="1" spans="1:7">
      <c r="A1058" s="37" t="s">
        <v>742</v>
      </c>
      <c r="B1058" s="37" t="s">
        <v>8</v>
      </c>
      <c r="C1058" s="38">
        <v>91.1085658451851</v>
      </c>
      <c r="D1058" s="37" t="s">
        <v>76</v>
      </c>
      <c r="E1058" s="37" t="s">
        <v>116</v>
      </c>
      <c r="F1058" s="37" t="s">
        <v>117</v>
      </c>
      <c r="G1058" s="41">
        <f>C1058*1.05</f>
        <v>95.6639941374444</v>
      </c>
    </row>
    <row r="1059" customHeight="1" spans="1:7">
      <c r="A1059" s="37" t="s">
        <v>743</v>
      </c>
      <c r="B1059" s="37" t="s">
        <v>66</v>
      </c>
      <c r="C1059" s="38">
        <v>26580.1552888612</v>
      </c>
      <c r="D1059" s="37" t="s">
        <v>23</v>
      </c>
      <c r="E1059" s="37" t="s">
        <v>24</v>
      </c>
      <c r="F1059" s="37" t="s">
        <v>25</v>
      </c>
      <c r="G1059" s="41">
        <f>C1059*1.05</f>
        <v>27909.1630533043</v>
      </c>
    </row>
    <row r="1060" customHeight="1" spans="1:7">
      <c r="A1060" s="37" t="s">
        <v>743</v>
      </c>
      <c r="B1060" s="37" t="s">
        <v>66</v>
      </c>
      <c r="C1060" s="38">
        <v>26580.1552888612</v>
      </c>
      <c r="D1060" s="37" t="s">
        <v>69</v>
      </c>
      <c r="E1060" s="37" t="s">
        <v>70</v>
      </c>
      <c r="F1060" s="37" t="s">
        <v>71</v>
      </c>
      <c r="G1060" s="41">
        <f>C1060*1.05</f>
        <v>27909.1630533043</v>
      </c>
    </row>
    <row r="1061" customHeight="1" spans="1:7">
      <c r="A1061" s="37" t="s">
        <v>743</v>
      </c>
      <c r="B1061" s="37" t="s">
        <v>66</v>
      </c>
      <c r="C1061" s="38">
        <v>26580.1552888612</v>
      </c>
      <c r="D1061" s="37" t="s">
        <v>26</v>
      </c>
      <c r="E1061" s="37" t="s">
        <v>27</v>
      </c>
      <c r="F1061" s="37" t="s">
        <v>28</v>
      </c>
      <c r="G1061" s="41">
        <f>C1061*1.05</f>
        <v>27909.1630533043</v>
      </c>
    </row>
    <row r="1062" customHeight="1" spans="1:7">
      <c r="A1062" s="37" t="s">
        <v>743</v>
      </c>
      <c r="B1062" s="37" t="s">
        <v>66</v>
      </c>
      <c r="C1062" s="38">
        <v>26580.1552888612</v>
      </c>
      <c r="D1062" s="37" t="s">
        <v>744</v>
      </c>
      <c r="E1062" s="37" t="s">
        <v>66</v>
      </c>
      <c r="F1062" s="37" t="s">
        <v>745</v>
      </c>
      <c r="G1062" s="41">
        <f t="shared" ref="G1062:G1063" si="66">C1062*1.05</f>
        <v>27909.1630533043</v>
      </c>
    </row>
    <row r="1063" customHeight="1" spans="1:7">
      <c r="A1063" s="37" t="s">
        <v>743</v>
      </c>
      <c r="B1063" s="37" t="s">
        <v>66</v>
      </c>
      <c r="C1063" s="38">
        <v>26580.1552888612</v>
      </c>
      <c r="D1063" s="37" t="s">
        <v>72</v>
      </c>
      <c r="E1063" s="37" t="s">
        <v>222</v>
      </c>
      <c r="F1063" s="37" t="s">
        <v>223</v>
      </c>
      <c r="G1063" s="41">
        <f t="shared" si="66"/>
        <v>27909.1630533043</v>
      </c>
    </row>
    <row r="1064" customHeight="1" spans="1:7">
      <c r="A1064" s="37" t="s">
        <v>743</v>
      </c>
      <c r="B1064" s="37" t="s">
        <v>66</v>
      </c>
      <c r="C1064" s="38">
        <v>26580.1552888612</v>
      </c>
      <c r="D1064" s="37" t="s">
        <v>12</v>
      </c>
      <c r="E1064" s="37" t="s">
        <v>208</v>
      </c>
      <c r="F1064" s="37" t="s">
        <v>209</v>
      </c>
      <c r="G1064" s="41">
        <f>C1064/56*1.05</f>
        <v>498.377911666147</v>
      </c>
    </row>
    <row r="1065" customHeight="1" spans="1:7">
      <c r="A1065" s="37" t="s">
        <v>743</v>
      </c>
      <c r="B1065" s="37" t="s">
        <v>8</v>
      </c>
      <c r="C1065" s="38">
        <v>681.119589977221</v>
      </c>
      <c r="D1065" s="37" t="s">
        <v>9</v>
      </c>
      <c r="E1065" s="37" t="s">
        <v>50</v>
      </c>
      <c r="F1065" s="37" t="s">
        <v>51</v>
      </c>
      <c r="G1065" s="41">
        <f>C1065*1.05</f>
        <v>715.175569476082</v>
      </c>
    </row>
    <row r="1066" customHeight="1" spans="1:7">
      <c r="A1066" s="37" t="s">
        <v>743</v>
      </c>
      <c r="B1066" s="37" t="s">
        <v>8</v>
      </c>
      <c r="C1066" s="38">
        <v>681.119589977221</v>
      </c>
      <c r="D1066" s="37" t="s">
        <v>12</v>
      </c>
      <c r="E1066" s="37" t="s">
        <v>208</v>
      </c>
      <c r="F1066" s="37" t="s">
        <v>209</v>
      </c>
      <c r="G1066" s="41">
        <f>C1066/15*1.05</f>
        <v>47.6783712984055</v>
      </c>
    </row>
    <row r="1067" customHeight="1" spans="1:7">
      <c r="A1067" s="37" t="s">
        <v>746</v>
      </c>
      <c r="B1067" s="37" t="s">
        <v>66</v>
      </c>
      <c r="C1067" s="38">
        <v>4782.63068731849</v>
      </c>
      <c r="D1067" s="37" t="s">
        <v>23</v>
      </c>
      <c r="E1067" s="37" t="s">
        <v>24</v>
      </c>
      <c r="F1067" s="37" t="s">
        <v>25</v>
      </c>
      <c r="G1067" s="41">
        <f>C1067*1.05</f>
        <v>5021.76222168441</v>
      </c>
    </row>
    <row r="1068" customHeight="1" spans="1:7">
      <c r="A1068" s="37" t="s">
        <v>747</v>
      </c>
      <c r="B1068" s="37" t="s">
        <v>181</v>
      </c>
      <c r="C1068" s="38">
        <v>4782.63068731849</v>
      </c>
      <c r="D1068" s="37" t="s">
        <v>23</v>
      </c>
      <c r="E1068" s="37" t="s">
        <v>24</v>
      </c>
      <c r="F1068" s="37" t="s">
        <v>25</v>
      </c>
      <c r="G1068" s="41">
        <f>C1068*2*1.05</f>
        <v>10043.5244433688</v>
      </c>
    </row>
    <row r="1069" customHeight="1" spans="1:7">
      <c r="A1069" s="37" t="s">
        <v>747</v>
      </c>
      <c r="B1069" s="37" t="s">
        <v>181</v>
      </c>
      <c r="C1069" s="38">
        <v>4782.63068731849</v>
      </c>
      <c r="D1069" s="37" t="s">
        <v>748</v>
      </c>
      <c r="E1069" s="37" t="s">
        <v>70</v>
      </c>
      <c r="F1069" s="37" t="s">
        <v>749</v>
      </c>
      <c r="G1069" s="41">
        <f>C1069*20*0.84/1000</f>
        <v>80.3481955469506</v>
      </c>
    </row>
    <row r="1070" customHeight="1" spans="1:7">
      <c r="A1070" s="37" t="s">
        <v>747</v>
      </c>
      <c r="B1070" s="37" t="s">
        <v>181</v>
      </c>
      <c r="C1070" s="38">
        <v>4782.63068731849</v>
      </c>
      <c r="D1070" s="37" t="s">
        <v>750</v>
      </c>
      <c r="E1070" s="37" t="s">
        <v>182</v>
      </c>
      <c r="F1070" s="37" t="s">
        <v>751</v>
      </c>
      <c r="G1070" s="41">
        <f>C1070*1.05</f>
        <v>5021.76222168441</v>
      </c>
    </row>
    <row r="1071" customHeight="1" spans="1:7">
      <c r="A1071" s="37" t="s">
        <v>747</v>
      </c>
      <c r="B1071" s="37" t="s">
        <v>181</v>
      </c>
      <c r="C1071" s="38">
        <v>4782.63068731849</v>
      </c>
      <c r="D1071" s="37" t="s">
        <v>752</v>
      </c>
      <c r="E1071" s="37" t="s">
        <v>70</v>
      </c>
      <c r="F1071" s="37" t="s">
        <v>753</v>
      </c>
      <c r="G1071" s="41">
        <f>C1071*20*0.84/1000</f>
        <v>80.3481955469506</v>
      </c>
    </row>
    <row r="1072" customHeight="1" spans="1:7">
      <c r="A1072" s="37" t="s">
        <v>747</v>
      </c>
      <c r="B1072" s="37" t="s">
        <v>181</v>
      </c>
      <c r="C1072" s="38">
        <v>4782.63068731849</v>
      </c>
      <c r="D1072" s="37" t="s">
        <v>754</v>
      </c>
      <c r="E1072" s="37" t="s">
        <v>186</v>
      </c>
      <c r="F1072" s="37" t="s">
        <v>755</v>
      </c>
      <c r="G1072" s="41">
        <f>C1072*1.05</f>
        <v>5021.76222168441</v>
      </c>
    </row>
    <row r="1073" customHeight="1" spans="1:7">
      <c r="A1073" s="37" t="s">
        <v>747</v>
      </c>
      <c r="B1073" s="37" t="s">
        <v>181</v>
      </c>
      <c r="C1073" s="38">
        <v>4782.63068731849</v>
      </c>
      <c r="D1073" s="37" t="s">
        <v>12</v>
      </c>
      <c r="E1073" s="37" t="s">
        <v>138</v>
      </c>
      <c r="F1073" s="37" t="s">
        <v>139</v>
      </c>
      <c r="G1073" s="41">
        <f>C1073/70*1.05</f>
        <v>71.7394603097774</v>
      </c>
    </row>
    <row r="1074" customHeight="1" spans="1:7">
      <c r="A1074" s="37" t="s">
        <v>756</v>
      </c>
      <c r="B1074" s="37" t="s">
        <v>8</v>
      </c>
      <c r="C1074" s="38">
        <v>43.7722199040267</v>
      </c>
      <c r="D1074" s="37" t="s">
        <v>9</v>
      </c>
      <c r="E1074" s="37" t="s">
        <v>47</v>
      </c>
      <c r="F1074" s="37" t="s">
        <v>48</v>
      </c>
      <c r="G1074" s="41">
        <f>C1074*1.05</f>
        <v>45.960830899228</v>
      </c>
    </row>
    <row r="1075" customHeight="1" spans="1:7">
      <c r="A1075" s="37" t="s">
        <v>756</v>
      </c>
      <c r="B1075" s="37" t="s">
        <v>8</v>
      </c>
      <c r="C1075" s="38">
        <v>43.7722199040267</v>
      </c>
      <c r="D1075" s="37" t="s">
        <v>12</v>
      </c>
      <c r="E1075" s="37" t="s">
        <v>29</v>
      </c>
      <c r="F1075" s="37" t="s">
        <v>30</v>
      </c>
      <c r="G1075" s="41">
        <f>C1075/10*1.05</f>
        <v>4.5960830899228</v>
      </c>
    </row>
    <row r="1076" customHeight="1" spans="1:7">
      <c r="A1076" s="37" t="s">
        <v>757</v>
      </c>
      <c r="B1076" s="37" t="s">
        <v>8</v>
      </c>
      <c r="C1076" s="38">
        <v>85.1904147750722</v>
      </c>
      <c r="D1076" s="37" t="s">
        <v>9</v>
      </c>
      <c r="E1076" s="37" t="s">
        <v>50</v>
      </c>
      <c r="F1076" s="37" t="s">
        <v>51</v>
      </c>
      <c r="G1076" s="41">
        <f>C1076*1.05</f>
        <v>89.4499355138258</v>
      </c>
    </row>
    <row r="1077" customHeight="1" spans="1:7">
      <c r="A1077" s="37" t="s">
        <v>757</v>
      </c>
      <c r="B1077" s="37" t="s">
        <v>8</v>
      </c>
      <c r="C1077" s="38">
        <v>85.1904147750722</v>
      </c>
      <c r="D1077" s="37" t="s">
        <v>12</v>
      </c>
      <c r="E1077" s="37" t="s">
        <v>13</v>
      </c>
      <c r="F1077" s="37" t="s">
        <v>14</v>
      </c>
      <c r="G1077" s="41">
        <f>C1077/10*1.05</f>
        <v>8.94499355138258</v>
      </c>
    </row>
    <row r="1078" customHeight="1" spans="1:7">
      <c r="A1078" s="37" t="s">
        <v>758</v>
      </c>
      <c r="B1078" s="37" t="s">
        <v>8</v>
      </c>
      <c r="C1078" s="38">
        <v>119.647754137116</v>
      </c>
      <c r="D1078" s="37" t="s">
        <v>9</v>
      </c>
      <c r="E1078" s="37" t="s">
        <v>47</v>
      </c>
      <c r="F1078" s="37" t="s">
        <v>48</v>
      </c>
      <c r="G1078" s="41">
        <f>C1078*1.05</f>
        <v>125.630141843972</v>
      </c>
    </row>
    <row r="1079" customHeight="1" spans="1:7">
      <c r="A1079" s="37" t="s">
        <v>758</v>
      </c>
      <c r="B1079" s="37" t="s">
        <v>8</v>
      </c>
      <c r="C1079" s="38">
        <v>119.647754137116</v>
      </c>
      <c r="D1079" s="37" t="s">
        <v>12</v>
      </c>
      <c r="E1079" s="37" t="s">
        <v>29</v>
      </c>
      <c r="F1079" s="37" t="s">
        <v>30</v>
      </c>
      <c r="G1079" s="41">
        <f>C1079/5*1.05</f>
        <v>25.1260283687944</v>
      </c>
    </row>
    <row r="1080" customHeight="1" spans="1:7">
      <c r="A1080" s="37" t="s">
        <v>759</v>
      </c>
      <c r="B1080" s="37" t="s">
        <v>8</v>
      </c>
      <c r="C1080" s="38">
        <v>86.0580693016849</v>
      </c>
      <c r="D1080" s="37" t="s">
        <v>9</v>
      </c>
      <c r="E1080" s="37" t="s">
        <v>47</v>
      </c>
      <c r="F1080" s="37" t="s">
        <v>48</v>
      </c>
      <c r="G1080" s="41">
        <f>C1080*1.05</f>
        <v>90.3609727667691</v>
      </c>
    </row>
    <row r="1081" customHeight="1" spans="1:7">
      <c r="A1081" s="37" t="s">
        <v>759</v>
      </c>
      <c r="B1081" s="37" t="s">
        <v>8</v>
      </c>
      <c r="C1081" s="38">
        <v>86.0580693016849</v>
      </c>
      <c r="D1081" s="37" t="s">
        <v>12</v>
      </c>
      <c r="E1081" s="37" t="s">
        <v>29</v>
      </c>
      <c r="F1081" s="37" t="s">
        <v>30</v>
      </c>
      <c r="G1081" s="41">
        <f>C1081/7*1.05</f>
        <v>12.9087103952527</v>
      </c>
    </row>
    <row r="1082" customHeight="1" spans="1:7">
      <c r="A1082" s="37" t="s">
        <v>760</v>
      </c>
      <c r="B1082" s="37" t="s">
        <v>8</v>
      </c>
      <c r="C1082" s="38">
        <v>574.587470449173</v>
      </c>
      <c r="D1082" s="37" t="s">
        <v>9</v>
      </c>
      <c r="E1082" s="37" t="s">
        <v>47</v>
      </c>
      <c r="F1082" s="37" t="s">
        <v>48</v>
      </c>
      <c r="G1082" s="41">
        <f>C1082*1.05</f>
        <v>603.316843971632</v>
      </c>
    </row>
    <row r="1083" customHeight="1" spans="1:7">
      <c r="A1083" s="37" t="s">
        <v>760</v>
      </c>
      <c r="B1083" s="37" t="s">
        <v>8</v>
      </c>
      <c r="C1083" s="38">
        <v>574.587470449173</v>
      </c>
      <c r="D1083" s="37" t="s">
        <v>12</v>
      </c>
      <c r="E1083" s="37" t="s">
        <v>29</v>
      </c>
      <c r="F1083" s="37" t="s">
        <v>30</v>
      </c>
      <c r="G1083" s="41">
        <f>C1083/10*1.05</f>
        <v>60.3316843971632</v>
      </c>
    </row>
    <row r="1084" customHeight="1" spans="1:7">
      <c r="A1084" s="37" t="s">
        <v>761</v>
      </c>
      <c r="B1084" s="37" t="s">
        <v>8</v>
      </c>
      <c r="C1084" s="38">
        <v>129.671524663677</v>
      </c>
      <c r="D1084" s="37" t="s">
        <v>9</v>
      </c>
      <c r="E1084" s="37" t="s">
        <v>47</v>
      </c>
      <c r="F1084" s="37" t="s">
        <v>48</v>
      </c>
      <c r="G1084" s="41">
        <f>C1084*1.05</f>
        <v>136.155100896861</v>
      </c>
    </row>
    <row r="1085" customHeight="1" spans="1:7">
      <c r="A1085" s="37" t="s">
        <v>761</v>
      </c>
      <c r="B1085" s="37" t="s">
        <v>8</v>
      </c>
      <c r="C1085" s="38">
        <v>129.671524663677</v>
      </c>
      <c r="D1085" s="37" t="s">
        <v>12</v>
      </c>
      <c r="E1085" s="37" t="s">
        <v>29</v>
      </c>
      <c r="F1085" s="37" t="s">
        <v>30</v>
      </c>
      <c r="G1085" s="41">
        <f>C1085/8*1.05</f>
        <v>17.0193876121076</v>
      </c>
    </row>
    <row r="1086" customHeight="1" spans="1:7">
      <c r="A1086" s="37" t="s">
        <v>762</v>
      </c>
      <c r="B1086" s="37" t="s">
        <v>8</v>
      </c>
      <c r="C1086" s="38">
        <v>149.407789232532</v>
      </c>
      <c r="D1086" s="37" t="s">
        <v>9</v>
      </c>
      <c r="E1086" s="37" t="s">
        <v>50</v>
      </c>
      <c r="F1086" s="37" t="s">
        <v>51</v>
      </c>
      <c r="G1086" s="41">
        <f>C1086*1.05</f>
        <v>156.878178694159</v>
      </c>
    </row>
    <row r="1087" customHeight="1" spans="1:7">
      <c r="A1087" s="37" t="s">
        <v>762</v>
      </c>
      <c r="B1087" s="37" t="s">
        <v>8</v>
      </c>
      <c r="C1087" s="38">
        <v>149.407789232532</v>
      </c>
      <c r="D1087" s="37" t="s">
        <v>12</v>
      </c>
      <c r="E1087" s="37" t="s">
        <v>29</v>
      </c>
      <c r="F1087" s="37" t="s">
        <v>30</v>
      </c>
      <c r="G1087" s="41">
        <f>C1087/15*1.05</f>
        <v>10.4585452462772</v>
      </c>
    </row>
    <row r="1088" customHeight="1" spans="1:7">
      <c r="A1088" s="37" t="s">
        <v>763</v>
      </c>
      <c r="B1088" s="37" t="s">
        <v>8</v>
      </c>
      <c r="C1088" s="38">
        <v>142.302721088435</v>
      </c>
      <c r="D1088" s="37" t="s">
        <v>9</v>
      </c>
      <c r="E1088" s="37" t="s">
        <v>50</v>
      </c>
      <c r="F1088" s="37" t="s">
        <v>51</v>
      </c>
      <c r="G1088" s="41">
        <f>C1088*1.05</f>
        <v>149.417857142857</v>
      </c>
    </row>
    <row r="1089" customHeight="1" spans="1:7">
      <c r="A1089" s="37" t="s">
        <v>763</v>
      </c>
      <c r="B1089" s="37" t="s">
        <v>8</v>
      </c>
      <c r="C1089" s="38">
        <v>142.302721088435</v>
      </c>
      <c r="D1089" s="37" t="s">
        <v>12</v>
      </c>
      <c r="E1089" s="37" t="s">
        <v>13</v>
      </c>
      <c r="F1089" s="37" t="s">
        <v>14</v>
      </c>
      <c r="G1089" s="41">
        <f>C1089/12*1.05</f>
        <v>12.4514880952381</v>
      </c>
    </row>
    <row r="1090" customHeight="1" spans="1:7">
      <c r="A1090" s="37" t="s">
        <v>764</v>
      </c>
      <c r="B1090" s="37" t="s">
        <v>8</v>
      </c>
      <c r="C1090" s="38">
        <v>2317.76111111111</v>
      </c>
      <c r="D1090" s="37" t="s">
        <v>9</v>
      </c>
      <c r="E1090" s="37" t="s">
        <v>50</v>
      </c>
      <c r="F1090" s="37" t="s">
        <v>51</v>
      </c>
      <c r="G1090" s="41">
        <f>C1090*1.05</f>
        <v>2433.64916666667</v>
      </c>
    </row>
    <row r="1091" customHeight="1" spans="1:7">
      <c r="A1091" s="37" t="s">
        <v>764</v>
      </c>
      <c r="B1091" s="37" t="s">
        <v>8</v>
      </c>
      <c r="C1091" s="38">
        <v>2317.76111111111</v>
      </c>
      <c r="D1091" s="37" t="s">
        <v>12</v>
      </c>
      <c r="E1091" s="37" t="s">
        <v>13</v>
      </c>
      <c r="F1091" s="37" t="s">
        <v>14</v>
      </c>
      <c r="G1091" s="41">
        <f>C1091/15*1.05</f>
        <v>162.243277777778</v>
      </c>
    </row>
    <row r="1092" customHeight="1" spans="1:7">
      <c r="A1092" s="37" t="s">
        <v>764</v>
      </c>
      <c r="B1092" s="37" t="s">
        <v>8</v>
      </c>
      <c r="C1092" s="38">
        <v>2317.76111111111</v>
      </c>
      <c r="D1092" s="37" t="s">
        <v>76</v>
      </c>
      <c r="E1092" s="37" t="s">
        <v>116</v>
      </c>
      <c r="F1092" s="37" t="s">
        <v>117</v>
      </c>
      <c r="G1092" s="41">
        <f>C1092*1.05</f>
        <v>2433.64916666667</v>
      </c>
    </row>
    <row r="1093" customHeight="1" spans="1:7">
      <c r="A1093" s="37" t="s">
        <v>765</v>
      </c>
      <c r="B1093" s="37" t="s">
        <v>8</v>
      </c>
      <c r="C1093" s="38">
        <v>27.6545101644703</v>
      </c>
      <c r="D1093" s="37" t="s">
        <v>9</v>
      </c>
      <c r="E1093" s="37" t="s">
        <v>151</v>
      </c>
      <c r="F1093" s="37" t="s">
        <v>152</v>
      </c>
      <c r="G1093" s="41">
        <f>C1093*1.05</f>
        <v>29.0372356726938</v>
      </c>
    </row>
    <row r="1094" customHeight="1" spans="1:7">
      <c r="A1094" s="37" t="s">
        <v>765</v>
      </c>
      <c r="B1094" s="37" t="s">
        <v>8</v>
      </c>
      <c r="C1094" s="38">
        <v>27.6545101644703</v>
      </c>
      <c r="D1094" s="37" t="s">
        <v>12</v>
      </c>
      <c r="E1094" s="37" t="s">
        <v>208</v>
      </c>
      <c r="F1094" s="37" t="s">
        <v>209</v>
      </c>
      <c r="G1094" s="41">
        <f>C1094/20*1.05</f>
        <v>1.45186178363469</v>
      </c>
    </row>
    <row r="1095" customHeight="1" spans="1:7">
      <c r="A1095" s="37" t="s">
        <v>765</v>
      </c>
      <c r="B1095" s="37" t="s">
        <v>8</v>
      </c>
      <c r="C1095" s="38">
        <v>27.6545101644703</v>
      </c>
      <c r="D1095" s="37" t="s">
        <v>76</v>
      </c>
      <c r="E1095" s="37" t="s">
        <v>77</v>
      </c>
      <c r="F1095" s="37" t="s">
        <v>78</v>
      </c>
      <c r="G1095" s="41">
        <f>C1095*1.05</f>
        <v>29.0372356726938</v>
      </c>
    </row>
    <row r="1096" customHeight="1" spans="1:7">
      <c r="A1096" s="37" t="s">
        <v>766</v>
      </c>
      <c r="B1096" s="37" t="s">
        <v>401</v>
      </c>
      <c r="C1096" s="38">
        <v>48.5348027842227</v>
      </c>
      <c r="D1096" s="37" t="s">
        <v>9</v>
      </c>
      <c r="E1096" s="37" t="s">
        <v>47</v>
      </c>
      <c r="F1096" s="37" t="s">
        <v>48</v>
      </c>
      <c r="G1096" s="41">
        <f>C1096*1.05</f>
        <v>50.9615429234338</v>
      </c>
    </row>
    <row r="1097" customHeight="1" spans="1:7">
      <c r="A1097" s="37" t="s">
        <v>766</v>
      </c>
      <c r="B1097" s="37" t="s">
        <v>401</v>
      </c>
      <c r="C1097" s="38">
        <v>48.5348027842227</v>
      </c>
      <c r="D1097" s="37" t="s">
        <v>12</v>
      </c>
      <c r="E1097" s="37" t="s">
        <v>29</v>
      </c>
      <c r="F1097" s="37" t="s">
        <v>30</v>
      </c>
      <c r="G1097" s="41">
        <f>C1097/6*1.05</f>
        <v>8.49359048723897</v>
      </c>
    </row>
    <row r="1098" customHeight="1" spans="1:7">
      <c r="A1098" s="37" t="s">
        <v>767</v>
      </c>
      <c r="B1098" s="37" t="s">
        <v>768</v>
      </c>
      <c r="C1098" s="38">
        <v>9761.6977875653</v>
      </c>
      <c r="D1098" s="37" t="s">
        <v>23</v>
      </c>
      <c r="E1098" s="37" t="s">
        <v>24</v>
      </c>
      <c r="F1098" s="37" t="s">
        <v>25</v>
      </c>
      <c r="G1098" s="41">
        <f>C1098*1.05</f>
        <v>10249.7826769436</v>
      </c>
    </row>
    <row r="1099" customHeight="1" spans="1:7">
      <c r="A1099" s="37" t="s">
        <v>767</v>
      </c>
      <c r="B1099" s="37" t="s">
        <v>768</v>
      </c>
      <c r="C1099" s="38">
        <v>9761.6977875653</v>
      </c>
      <c r="D1099" s="37" t="s">
        <v>26</v>
      </c>
      <c r="E1099" s="37" t="s">
        <v>27</v>
      </c>
      <c r="F1099" s="37" t="s">
        <v>28</v>
      </c>
      <c r="G1099" s="41">
        <f>C1099*1.05</f>
        <v>10249.7826769436</v>
      </c>
    </row>
    <row r="1100" customHeight="1" spans="1:7">
      <c r="A1100" s="37" t="s">
        <v>767</v>
      </c>
      <c r="B1100" s="37" t="s">
        <v>768</v>
      </c>
      <c r="C1100" s="38">
        <v>9761.6977875653</v>
      </c>
      <c r="D1100" s="37" t="s">
        <v>358</v>
      </c>
      <c r="E1100" s="37" t="s">
        <v>359</v>
      </c>
      <c r="F1100" s="37" t="s">
        <v>360</v>
      </c>
      <c r="G1100" s="41">
        <f>C1100*1.01</f>
        <v>9859.31476544095</v>
      </c>
    </row>
    <row r="1101" customHeight="1" spans="1:7">
      <c r="A1101" s="37" t="s">
        <v>767</v>
      </c>
      <c r="B1101" s="37" t="s">
        <v>768</v>
      </c>
      <c r="C1101" s="38">
        <v>9761.6977875653</v>
      </c>
      <c r="D1101" s="37" t="s">
        <v>769</v>
      </c>
      <c r="E1101" s="37" t="s">
        <v>768</v>
      </c>
      <c r="F1101" s="37" t="s">
        <v>770</v>
      </c>
      <c r="G1101" s="41">
        <f>C1101*1.05</f>
        <v>10249.7826769436</v>
      </c>
    </row>
    <row r="1102" customHeight="1" spans="1:7">
      <c r="A1102" s="37" t="s">
        <v>767</v>
      </c>
      <c r="B1102" s="37" t="s">
        <v>768</v>
      </c>
      <c r="C1102" s="38">
        <v>9761.6977875653</v>
      </c>
      <c r="D1102" s="37" t="s">
        <v>771</v>
      </c>
      <c r="E1102" s="37" t="s">
        <v>768</v>
      </c>
      <c r="F1102" s="37" t="s">
        <v>772</v>
      </c>
      <c r="G1102" s="41">
        <f>C1102*1.05</f>
        <v>10249.7826769436</v>
      </c>
    </row>
    <row r="1103" customHeight="1" spans="1:7">
      <c r="A1103" s="37" t="s">
        <v>767</v>
      </c>
      <c r="B1103" s="37" t="s">
        <v>768</v>
      </c>
      <c r="C1103" s="38">
        <v>9761.6977875653</v>
      </c>
      <c r="D1103" s="37" t="s">
        <v>12</v>
      </c>
      <c r="E1103" s="37" t="s">
        <v>29</v>
      </c>
      <c r="F1103" s="37" t="s">
        <v>30</v>
      </c>
      <c r="G1103" s="41">
        <f>C1103/84*1.05</f>
        <v>122.021222344566</v>
      </c>
    </row>
    <row r="1104" customHeight="1" spans="1:7">
      <c r="A1104" s="37" t="s">
        <v>773</v>
      </c>
      <c r="B1104" s="37" t="s">
        <v>8</v>
      </c>
      <c r="C1104" s="38">
        <v>41.8623711340206</v>
      </c>
      <c r="D1104" s="37" t="s">
        <v>9</v>
      </c>
      <c r="E1104" s="37" t="s">
        <v>50</v>
      </c>
      <c r="F1104" s="37" t="s">
        <v>51</v>
      </c>
      <c r="G1104" s="41">
        <f>C1104*1.05</f>
        <v>43.9554896907216</v>
      </c>
    </row>
    <row r="1105" customHeight="1" spans="1:7">
      <c r="A1105" s="37" t="s">
        <v>773</v>
      </c>
      <c r="B1105" s="37" t="s">
        <v>8</v>
      </c>
      <c r="C1105" s="38">
        <v>41.8623711340206</v>
      </c>
      <c r="D1105" s="37" t="s">
        <v>12</v>
      </c>
      <c r="E1105" s="37" t="s">
        <v>13</v>
      </c>
      <c r="F1105" s="37" t="s">
        <v>14</v>
      </c>
      <c r="G1105" s="41">
        <f>C1105/15*1.05</f>
        <v>2.93036597938144</v>
      </c>
    </row>
    <row r="1106" customHeight="1" spans="1:7">
      <c r="A1106" s="37" t="s">
        <v>773</v>
      </c>
      <c r="B1106" s="37" t="s">
        <v>8</v>
      </c>
      <c r="C1106" s="38">
        <v>41.8623711340206</v>
      </c>
      <c r="D1106" s="37" t="s">
        <v>76</v>
      </c>
      <c r="E1106" s="37" t="s">
        <v>116</v>
      </c>
      <c r="F1106" s="37" t="s">
        <v>117</v>
      </c>
      <c r="G1106" s="41">
        <f>C1106*1.05</f>
        <v>43.9554896907216</v>
      </c>
    </row>
    <row r="1107" customHeight="1" spans="1:7">
      <c r="A1107" s="37" t="s">
        <v>774</v>
      </c>
      <c r="B1107" s="37" t="s">
        <v>8</v>
      </c>
      <c r="C1107" s="38">
        <v>187.487802356833</v>
      </c>
      <c r="D1107" s="37" t="s">
        <v>9</v>
      </c>
      <c r="E1107" s="37" t="s">
        <v>151</v>
      </c>
      <c r="F1107" s="37" t="s">
        <v>152</v>
      </c>
      <c r="G1107" s="41">
        <f>C1107*1.05</f>
        <v>196.862192474675</v>
      </c>
    </row>
    <row r="1108" customHeight="1" spans="1:7">
      <c r="A1108" s="37" t="s">
        <v>774</v>
      </c>
      <c r="B1108" s="37" t="s">
        <v>8</v>
      </c>
      <c r="C1108" s="38">
        <v>187.487802356833</v>
      </c>
      <c r="D1108" s="37" t="s">
        <v>12</v>
      </c>
      <c r="E1108" s="37" t="s">
        <v>208</v>
      </c>
      <c r="F1108" s="37" t="s">
        <v>209</v>
      </c>
      <c r="G1108" s="41">
        <f>C1108/12*1.05</f>
        <v>16.4051827062229</v>
      </c>
    </row>
    <row r="1109" customHeight="1" spans="1:7">
      <c r="A1109" s="37" t="s">
        <v>775</v>
      </c>
      <c r="B1109" s="37" t="s">
        <v>8</v>
      </c>
      <c r="C1109" s="38">
        <v>270.431204943357</v>
      </c>
      <c r="D1109" s="37" t="s">
        <v>9</v>
      </c>
      <c r="E1109" s="37" t="s">
        <v>50</v>
      </c>
      <c r="F1109" s="37" t="s">
        <v>51</v>
      </c>
      <c r="G1109" s="41">
        <f>C1109*1.05</f>
        <v>283.952765190525</v>
      </c>
    </row>
    <row r="1110" customHeight="1" spans="1:7">
      <c r="A1110" s="37" t="s">
        <v>775</v>
      </c>
      <c r="B1110" s="37" t="s">
        <v>8</v>
      </c>
      <c r="C1110" s="38">
        <v>270.431204943357</v>
      </c>
      <c r="D1110" s="37" t="s">
        <v>12</v>
      </c>
      <c r="E1110" s="37" t="s">
        <v>13</v>
      </c>
      <c r="F1110" s="37" t="s">
        <v>14</v>
      </c>
      <c r="G1110" s="41">
        <f>C1110/15*1.05</f>
        <v>18.930184346035</v>
      </c>
    </row>
    <row r="1111" customHeight="1" spans="1:7">
      <c r="A1111" s="37" t="s">
        <v>775</v>
      </c>
      <c r="B1111" s="37" t="s">
        <v>8</v>
      </c>
      <c r="C1111" s="38">
        <v>270.431204943357</v>
      </c>
      <c r="D1111" s="37" t="s">
        <v>76</v>
      </c>
      <c r="E1111" s="37" t="s">
        <v>77</v>
      </c>
      <c r="F1111" s="37" t="s">
        <v>78</v>
      </c>
      <c r="G1111" s="41">
        <f>C1111*1.05</f>
        <v>283.952765190525</v>
      </c>
    </row>
    <row r="1112" customHeight="1" spans="1:7">
      <c r="A1112" s="37" t="s">
        <v>776</v>
      </c>
      <c r="B1112" s="37" t="s">
        <v>8</v>
      </c>
      <c r="C1112" s="38">
        <v>219.817218756722</v>
      </c>
      <c r="D1112" s="37" t="s">
        <v>9</v>
      </c>
      <c r="E1112" s="37" t="s">
        <v>50</v>
      </c>
      <c r="F1112" s="37" t="s">
        <v>51</v>
      </c>
      <c r="G1112" s="41">
        <f>C1112*1.05</f>
        <v>230.808079694558</v>
      </c>
    </row>
    <row r="1113" customHeight="1" spans="1:7">
      <c r="A1113" s="37" t="s">
        <v>776</v>
      </c>
      <c r="B1113" s="37" t="s">
        <v>8</v>
      </c>
      <c r="C1113" s="38">
        <v>219.817218756722</v>
      </c>
      <c r="D1113" s="37" t="s">
        <v>12</v>
      </c>
      <c r="E1113" s="37" t="s">
        <v>13</v>
      </c>
      <c r="F1113" s="37" t="s">
        <v>14</v>
      </c>
      <c r="G1113" s="41">
        <f>C1113/15*1.05</f>
        <v>15.3872053129705</v>
      </c>
    </row>
    <row r="1114" customHeight="1" spans="1:7">
      <c r="A1114" s="37" t="s">
        <v>777</v>
      </c>
      <c r="B1114" s="37" t="s">
        <v>141</v>
      </c>
      <c r="C1114" s="38">
        <v>19576.3098314897</v>
      </c>
      <c r="D1114" s="37" t="s">
        <v>23</v>
      </c>
      <c r="E1114" s="37" t="s">
        <v>24</v>
      </c>
      <c r="F1114" s="37" t="s">
        <v>25</v>
      </c>
      <c r="G1114" s="41">
        <f>C1114*1.05</f>
        <v>20555.1253230642</v>
      </c>
    </row>
    <row r="1115" customHeight="1" spans="1:7">
      <c r="A1115" s="37" t="s">
        <v>777</v>
      </c>
      <c r="B1115" s="37" t="s">
        <v>141</v>
      </c>
      <c r="C1115" s="38">
        <v>19576.3098314897</v>
      </c>
      <c r="D1115" s="37" t="s">
        <v>69</v>
      </c>
      <c r="E1115" s="37" t="s">
        <v>70</v>
      </c>
      <c r="F1115" s="37" t="s">
        <v>71</v>
      </c>
      <c r="G1115" s="41">
        <f>C1115*1.05</f>
        <v>20555.1253230642</v>
      </c>
    </row>
    <row r="1116" customHeight="1" spans="1:7">
      <c r="A1116" s="37" t="s">
        <v>777</v>
      </c>
      <c r="B1116" s="37" t="s">
        <v>141</v>
      </c>
      <c r="C1116" s="38">
        <v>19576.3098314897</v>
      </c>
      <c r="D1116" s="37" t="s">
        <v>26</v>
      </c>
      <c r="E1116" s="37" t="s">
        <v>27</v>
      </c>
      <c r="F1116" s="37" t="s">
        <v>28</v>
      </c>
      <c r="G1116" s="41">
        <f>C1116*1.05</f>
        <v>20555.1253230642</v>
      </c>
    </row>
    <row r="1117" customHeight="1" spans="1:7">
      <c r="A1117" s="37" t="s">
        <v>777</v>
      </c>
      <c r="B1117" s="37" t="s">
        <v>141</v>
      </c>
      <c r="C1117" s="38">
        <v>19576.3098314897</v>
      </c>
      <c r="D1117" s="37" t="s">
        <v>63</v>
      </c>
      <c r="E1117" s="37" t="s">
        <v>64</v>
      </c>
      <c r="F1117" s="37" t="s">
        <v>65</v>
      </c>
      <c r="G1117" s="41">
        <f>C1117*1.05</f>
        <v>20555.1253230642</v>
      </c>
    </row>
    <row r="1118" customHeight="1" spans="1:7">
      <c r="A1118" s="37" t="s">
        <v>777</v>
      </c>
      <c r="B1118" s="37" t="s">
        <v>141</v>
      </c>
      <c r="C1118" s="38">
        <v>19576.3098314897</v>
      </c>
      <c r="D1118" s="37" t="s">
        <v>778</v>
      </c>
      <c r="E1118" s="37" t="s">
        <v>246</v>
      </c>
      <c r="F1118" s="37" t="s">
        <v>779</v>
      </c>
      <c r="G1118" s="41">
        <f t="shared" ref="G1118:G1120" si="67">C1118*1.05</f>
        <v>20555.1253230642</v>
      </c>
    </row>
    <row r="1119" customHeight="1" spans="1:7">
      <c r="A1119" s="37" t="s">
        <v>777</v>
      </c>
      <c r="B1119" s="37" t="s">
        <v>141</v>
      </c>
      <c r="C1119" s="38">
        <v>19576.3098314897</v>
      </c>
      <c r="D1119" s="37" t="s">
        <v>780</v>
      </c>
      <c r="E1119" s="37" t="s">
        <v>141</v>
      </c>
      <c r="F1119" s="37" t="s">
        <v>781</v>
      </c>
      <c r="G1119" s="41">
        <f t="shared" si="67"/>
        <v>20555.1253230642</v>
      </c>
    </row>
    <row r="1120" customHeight="1" spans="1:7">
      <c r="A1120" s="37" t="s">
        <v>777</v>
      </c>
      <c r="B1120" s="37" t="s">
        <v>141</v>
      </c>
      <c r="C1120" s="38">
        <v>19576.3098314897</v>
      </c>
      <c r="D1120" s="37" t="s">
        <v>72</v>
      </c>
      <c r="E1120" s="37" t="s">
        <v>147</v>
      </c>
      <c r="F1120" s="37" t="s">
        <v>148</v>
      </c>
      <c r="G1120" s="41">
        <f t="shared" si="67"/>
        <v>20555.1253230642</v>
      </c>
    </row>
    <row r="1121" customHeight="1" spans="1:7">
      <c r="A1121" s="37" t="s">
        <v>777</v>
      </c>
      <c r="B1121" s="37" t="s">
        <v>141</v>
      </c>
      <c r="C1121" s="38">
        <v>19576.3098314897</v>
      </c>
      <c r="D1121" s="37" t="s">
        <v>12</v>
      </c>
      <c r="E1121" s="37" t="s">
        <v>29</v>
      </c>
      <c r="F1121" s="37" t="s">
        <v>30</v>
      </c>
      <c r="G1121" s="41">
        <f>C1121/56*1.05</f>
        <v>367.055809340432</v>
      </c>
    </row>
    <row r="1122" customHeight="1" spans="1:7">
      <c r="A1122" s="37" t="s">
        <v>777</v>
      </c>
      <c r="B1122" s="37" t="s">
        <v>8</v>
      </c>
      <c r="C1122" s="38">
        <v>508.57129658146</v>
      </c>
      <c r="D1122" s="37" t="s">
        <v>9</v>
      </c>
      <c r="E1122" s="37" t="s">
        <v>47</v>
      </c>
      <c r="F1122" s="37" t="s">
        <v>11</v>
      </c>
      <c r="G1122" s="41">
        <f>C1122*1.05</f>
        <v>533.999861410533</v>
      </c>
    </row>
    <row r="1123" customHeight="1" spans="1:7">
      <c r="A1123" s="37" t="s">
        <v>777</v>
      </c>
      <c r="B1123" s="37" t="s">
        <v>8</v>
      </c>
      <c r="C1123" s="38">
        <v>508.57129658146</v>
      </c>
      <c r="D1123" s="37" t="s">
        <v>12</v>
      </c>
      <c r="E1123" s="37" t="s">
        <v>29</v>
      </c>
      <c r="F1123" s="37" t="s">
        <v>30</v>
      </c>
      <c r="G1123" s="41">
        <f>C1123/10*1.05</f>
        <v>53.3999861410533</v>
      </c>
    </row>
    <row r="1124" customHeight="1" spans="1:7">
      <c r="A1124" s="37" t="s">
        <v>777</v>
      </c>
      <c r="B1124" s="37" t="s">
        <v>8</v>
      </c>
      <c r="C1124" s="38">
        <v>508.57129658146</v>
      </c>
      <c r="D1124" s="37" t="s">
        <v>76</v>
      </c>
      <c r="E1124" s="37" t="s">
        <v>448</v>
      </c>
      <c r="F1124" s="37" t="s">
        <v>449</v>
      </c>
      <c r="G1124" s="41">
        <f>C1124*1.05</f>
        <v>533.999861410533</v>
      </c>
    </row>
    <row r="1125" customHeight="1" spans="1:7">
      <c r="A1125" s="37" t="s">
        <v>777</v>
      </c>
      <c r="B1125" s="37" t="s">
        <v>387</v>
      </c>
      <c r="C1125" s="38">
        <v>4063.02195649933</v>
      </c>
      <c r="D1125" s="37" t="s">
        <v>23</v>
      </c>
      <c r="E1125" s="37" t="s">
        <v>24</v>
      </c>
      <c r="F1125" s="37" t="s">
        <v>25</v>
      </c>
      <c r="G1125" s="41">
        <f>C1125*1.05</f>
        <v>4266.1730543243</v>
      </c>
    </row>
    <row r="1126" customHeight="1" spans="1:7">
      <c r="A1126" s="37" t="s">
        <v>777</v>
      </c>
      <c r="B1126" s="37" t="s">
        <v>387</v>
      </c>
      <c r="C1126" s="38">
        <v>4063.02195649933</v>
      </c>
      <c r="D1126" s="37" t="s">
        <v>63</v>
      </c>
      <c r="E1126" s="37" t="s">
        <v>163</v>
      </c>
      <c r="F1126" s="37" t="s">
        <v>164</v>
      </c>
      <c r="G1126" s="41">
        <f t="shared" ref="G1126:G1127" si="68">C1126*1.05</f>
        <v>4266.1730543243</v>
      </c>
    </row>
    <row r="1127" customHeight="1" spans="1:7">
      <c r="A1127" s="37" t="s">
        <v>777</v>
      </c>
      <c r="B1127" s="37" t="s">
        <v>387</v>
      </c>
      <c r="C1127" s="38">
        <v>4063.02195649933</v>
      </c>
      <c r="D1127" s="37" t="s">
        <v>782</v>
      </c>
      <c r="E1127" s="37" t="s">
        <v>387</v>
      </c>
      <c r="F1127" s="37" t="s">
        <v>783</v>
      </c>
      <c r="G1127" s="41">
        <f t="shared" si="68"/>
        <v>4266.1730543243</v>
      </c>
    </row>
    <row r="1128" customHeight="1" spans="1:7">
      <c r="A1128" s="37" t="s">
        <v>777</v>
      </c>
      <c r="B1128" s="37" t="s">
        <v>387</v>
      </c>
      <c r="C1128" s="38">
        <v>4063.02195649933</v>
      </c>
      <c r="D1128" s="37" t="s">
        <v>12</v>
      </c>
      <c r="E1128" s="37" t="s">
        <v>13</v>
      </c>
      <c r="F1128" s="37" t="s">
        <v>14</v>
      </c>
      <c r="G1128" s="41">
        <f>C1128/170*1.05</f>
        <v>25.0951356136723</v>
      </c>
    </row>
    <row r="1129" customHeight="1" spans="1:7">
      <c r="A1129" s="37" t="s">
        <v>784</v>
      </c>
      <c r="B1129" s="37" t="s">
        <v>181</v>
      </c>
      <c r="C1129" s="38">
        <v>3207.4152607362</v>
      </c>
      <c r="D1129" s="37" t="s">
        <v>23</v>
      </c>
      <c r="E1129" s="37" t="s">
        <v>24</v>
      </c>
      <c r="F1129" s="37" t="s">
        <v>25</v>
      </c>
      <c r="G1129" s="41">
        <f>C1129*2*1.05</f>
        <v>6735.57204754602</v>
      </c>
    </row>
    <row r="1130" customHeight="1" spans="1:7">
      <c r="A1130" s="37" t="s">
        <v>784</v>
      </c>
      <c r="B1130" s="37" t="s">
        <v>181</v>
      </c>
      <c r="C1130" s="38">
        <v>3207.4152607362</v>
      </c>
      <c r="D1130" s="37" t="s">
        <v>26</v>
      </c>
      <c r="E1130" s="37" t="s">
        <v>27</v>
      </c>
      <c r="F1130" s="37" t="s">
        <v>28</v>
      </c>
      <c r="G1130" s="41">
        <f>C1130*1.05</f>
        <v>3367.78602377301</v>
      </c>
    </row>
    <row r="1131" customHeight="1" spans="1:7">
      <c r="A1131" s="37" t="s">
        <v>784</v>
      </c>
      <c r="B1131" s="37" t="s">
        <v>181</v>
      </c>
      <c r="C1131" s="38">
        <v>3207.4152607362</v>
      </c>
      <c r="D1131" s="37" t="s">
        <v>785</v>
      </c>
      <c r="E1131" s="37" t="s">
        <v>70</v>
      </c>
      <c r="F1131" s="37" t="s">
        <v>786</v>
      </c>
      <c r="G1131" s="41">
        <f>C1131*20*0.84/1000</f>
        <v>53.8845763803682</v>
      </c>
    </row>
    <row r="1132" customHeight="1" spans="1:7">
      <c r="A1132" s="37" t="s">
        <v>784</v>
      </c>
      <c r="B1132" s="37" t="s">
        <v>181</v>
      </c>
      <c r="C1132" s="38">
        <v>3207.4152607362</v>
      </c>
      <c r="D1132" s="37" t="s">
        <v>787</v>
      </c>
      <c r="E1132" s="37" t="s">
        <v>182</v>
      </c>
      <c r="F1132" s="37" t="s">
        <v>788</v>
      </c>
      <c r="G1132" s="41">
        <f>C1132*1.05</f>
        <v>3367.78602377301</v>
      </c>
    </row>
    <row r="1133" customHeight="1" spans="1:7">
      <c r="A1133" s="37" t="s">
        <v>784</v>
      </c>
      <c r="B1133" s="37" t="s">
        <v>181</v>
      </c>
      <c r="C1133" s="38">
        <v>3207.4152607362</v>
      </c>
      <c r="D1133" s="37" t="s">
        <v>789</v>
      </c>
      <c r="E1133" s="37" t="s">
        <v>186</v>
      </c>
      <c r="F1133" s="37" t="s">
        <v>790</v>
      </c>
      <c r="G1133" s="41">
        <f>C1133*1.05</f>
        <v>3367.78602377301</v>
      </c>
    </row>
    <row r="1134" customHeight="1" spans="1:7">
      <c r="A1134" s="37" t="s">
        <v>784</v>
      </c>
      <c r="B1134" s="37" t="s">
        <v>181</v>
      </c>
      <c r="C1134" s="38">
        <v>3207.4152607362</v>
      </c>
      <c r="D1134" s="37" t="s">
        <v>12</v>
      </c>
      <c r="E1134" s="37" t="s">
        <v>138</v>
      </c>
      <c r="F1134" s="37" t="s">
        <v>139</v>
      </c>
      <c r="G1134" s="41">
        <f>C1134/60*1.05</f>
        <v>56.1297670628835</v>
      </c>
    </row>
    <row r="1135" customHeight="1" spans="1:7">
      <c r="A1135" s="42" t="s">
        <v>791</v>
      </c>
      <c r="B1135" s="37" t="s">
        <v>8</v>
      </c>
      <c r="C1135" s="40">
        <v>126880.0850625</v>
      </c>
      <c r="D1135" s="37" t="s">
        <v>9</v>
      </c>
      <c r="E1135" s="37" t="s">
        <v>50</v>
      </c>
      <c r="F1135" s="37" t="s">
        <v>51</v>
      </c>
      <c r="G1135" s="41">
        <f>C1135*1.05</f>
        <v>133224.089315625</v>
      </c>
    </row>
    <row r="1136" customHeight="1" spans="1:7">
      <c r="A1136" s="42" t="s">
        <v>791</v>
      </c>
      <c r="B1136" s="37" t="s">
        <v>8</v>
      </c>
      <c r="C1136" s="40">
        <v>126880.0850625</v>
      </c>
      <c r="D1136" s="37" t="s">
        <v>12</v>
      </c>
      <c r="E1136" s="37" t="s">
        <v>13</v>
      </c>
      <c r="F1136" s="37" t="s">
        <v>14</v>
      </c>
      <c r="G1136" s="41">
        <f>C1136/15*1.05</f>
        <v>8881.605954375</v>
      </c>
    </row>
    <row r="1137" customHeight="1" spans="1:7">
      <c r="A1137" s="37" t="s">
        <v>792</v>
      </c>
      <c r="B1137" s="37" t="s">
        <v>322</v>
      </c>
      <c r="C1137" s="38">
        <v>2359.05615219392</v>
      </c>
      <c r="D1137" s="37" t="s">
        <v>291</v>
      </c>
      <c r="E1137" s="37" t="s">
        <v>584</v>
      </c>
      <c r="F1137" s="37" t="s">
        <v>585</v>
      </c>
      <c r="G1137" s="41">
        <f>C1137*1.05</f>
        <v>2477.00895980362</v>
      </c>
    </row>
    <row r="1138" customHeight="1" spans="1:7">
      <c r="A1138" s="37" t="s">
        <v>792</v>
      </c>
      <c r="B1138" s="37" t="s">
        <v>322</v>
      </c>
      <c r="C1138" s="38">
        <v>2359.05615219392</v>
      </c>
      <c r="D1138" s="37" t="s">
        <v>23</v>
      </c>
      <c r="E1138" s="37" t="s">
        <v>24</v>
      </c>
      <c r="F1138" s="37" t="s">
        <v>25</v>
      </c>
      <c r="G1138" s="41">
        <f>C1138*1.05</f>
        <v>2477.00895980362</v>
      </c>
    </row>
    <row r="1139" customHeight="1" spans="1:7">
      <c r="A1139" s="37" t="s">
        <v>792</v>
      </c>
      <c r="B1139" s="37" t="s">
        <v>322</v>
      </c>
      <c r="C1139" s="38">
        <v>2359.05615219392</v>
      </c>
      <c r="D1139" s="37" t="s">
        <v>69</v>
      </c>
      <c r="E1139" s="37" t="s">
        <v>70</v>
      </c>
      <c r="F1139" s="37" t="s">
        <v>71</v>
      </c>
      <c r="G1139" s="41">
        <f>C1139*1.05</f>
        <v>2477.00895980362</v>
      </c>
    </row>
    <row r="1140" customHeight="1" spans="1:7">
      <c r="A1140" s="37" t="s">
        <v>792</v>
      </c>
      <c r="B1140" s="37" t="s">
        <v>322</v>
      </c>
      <c r="C1140" s="38">
        <v>2359.05615219392</v>
      </c>
      <c r="D1140" s="37" t="s">
        <v>26</v>
      </c>
      <c r="E1140" s="37" t="s">
        <v>27</v>
      </c>
      <c r="F1140" s="37" t="s">
        <v>28</v>
      </c>
      <c r="G1140" s="41">
        <f>C1140*1.05</f>
        <v>2477.00895980362</v>
      </c>
    </row>
    <row r="1141" customHeight="1" spans="1:7">
      <c r="A1141" s="37" t="s">
        <v>792</v>
      </c>
      <c r="B1141" s="37" t="s">
        <v>322</v>
      </c>
      <c r="C1141" s="38">
        <v>2359.05615219392</v>
      </c>
      <c r="D1141" s="37" t="s">
        <v>595</v>
      </c>
      <c r="E1141" s="37" t="s">
        <v>596</v>
      </c>
      <c r="F1141" s="37" t="s">
        <v>597</v>
      </c>
      <c r="G1141" s="41">
        <f t="shared" ref="G1141:G1142" si="69">C1141*1.05</f>
        <v>2477.00895980362</v>
      </c>
    </row>
    <row r="1142" customHeight="1" spans="1:7">
      <c r="A1142" s="37" t="s">
        <v>792</v>
      </c>
      <c r="B1142" s="37" t="s">
        <v>322</v>
      </c>
      <c r="C1142" s="38">
        <v>2359.05615219392</v>
      </c>
      <c r="D1142" s="37" t="s">
        <v>307</v>
      </c>
      <c r="E1142" s="37" t="s">
        <v>308</v>
      </c>
      <c r="F1142" s="37" t="s">
        <v>309</v>
      </c>
      <c r="G1142" s="41">
        <f t="shared" si="69"/>
        <v>2477.00895980362</v>
      </c>
    </row>
    <row r="1143" customHeight="1" spans="1:7">
      <c r="A1143" s="37" t="s">
        <v>792</v>
      </c>
      <c r="B1143" s="37" t="s">
        <v>322</v>
      </c>
      <c r="C1143" s="38">
        <v>2359.05615219392</v>
      </c>
      <c r="D1143" s="37" t="s">
        <v>12</v>
      </c>
      <c r="E1143" s="37" t="s">
        <v>598</v>
      </c>
      <c r="F1143" s="37" t="s">
        <v>599</v>
      </c>
      <c r="G1143" s="41">
        <f>C1143/6*1.05</f>
        <v>412.834826633936</v>
      </c>
    </row>
    <row r="1144" customHeight="1" spans="1:7">
      <c r="A1144" s="37" t="s">
        <v>792</v>
      </c>
      <c r="B1144" s="37" t="s">
        <v>322</v>
      </c>
      <c r="C1144" s="38">
        <v>2359.05615219392</v>
      </c>
      <c r="D1144" s="37" t="s">
        <v>793</v>
      </c>
      <c r="E1144" s="37" t="s">
        <v>601</v>
      </c>
      <c r="F1144" s="37" t="s">
        <v>794</v>
      </c>
      <c r="G1144" s="41">
        <f>C1144*1.05</f>
        <v>2477.00895980362</v>
      </c>
    </row>
    <row r="1145" customHeight="1" spans="1:7">
      <c r="A1145" s="37" t="s">
        <v>792</v>
      </c>
      <c r="B1145" s="37" t="s">
        <v>160</v>
      </c>
      <c r="C1145" s="38">
        <v>14736.7355605889</v>
      </c>
      <c r="D1145" s="37" t="s">
        <v>23</v>
      </c>
      <c r="E1145" s="37" t="s">
        <v>24</v>
      </c>
      <c r="F1145" s="37" t="s">
        <v>25</v>
      </c>
      <c r="G1145" s="41">
        <f>C1145*1.05</f>
        <v>15473.5723386183</v>
      </c>
    </row>
    <row r="1146" customHeight="1" spans="1:7">
      <c r="A1146" s="37" t="s">
        <v>792</v>
      </c>
      <c r="B1146" s="37" t="s">
        <v>160</v>
      </c>
      <c r="C1146" s="38">
        <v>14736.7355605889</v>
      </c>
      <c r="D1146" s="37" t="s">
        <v>26</v>
      </c>
      <c r="E1146" s="37" t="s">
        <v>27</v>
      </c>
      <c r="F1146" s="37" t="s">
        <v>28</v>
      </c>
      <c r="G1146" s="41">
        <f>C1146*1.05</f>
        <v>15473.5723386183</v>
      </c>
    </row>
    <row r="1147" customHeight="1" spans="1:7">
      <c r="A1147" s="37" t="s">
        <v>792</v>
      </c>
      <c r="B1147" s="37" t="s">
        <v>160</v>
      </c>
      <c r="C1147" s="38">
        <v>14736.7355605889</v>
      </c>
      <c r="D1147" s="37" t="s">
        <v>63</v>
      </c>
      <c r="E1147" s="37" t="s">
        <v>168</v>
      </c>
      <c r="F1147" s="37" t="s">
        <v>169</v>
      </c>
      <c r="G1147" s="41">
        <f t="shared" ref="G1147:G1149" si="70">C1147*1.05</f>
        <v>15473.5723386183</v>
      </c>
    </row>
    <row r="1148" customHeight="1" spans="1:7">
      <c r="A1148" s="37" t="s">
        <v>792</v>
      </c>
      <c r="B1148" s="37" t="s">
        <v>160</v>
      </c>
      <c r="C1148" s="38">
        <v>14736.7355605889</v>
      </c>
      <c r="D1148" s="37" t="s">
        <v>795</v>
      </c>
      <c r="E1148" s="37" t="s">
        <v>160</v>
      </c>
      <c r="F1148" s="37" t="s">
        <v>796</v>
      </c>
      <c r="G1148" s="41">
        <f t="shared" si="70"/>
        <v>15473.5723386183</v>
      </c>
    </row>
    <row r="1149" customHeight="1" spans="1:7">
      <c r="A1149" s="37" t="s">
        <v>797</v>
      </c>
      <c r="B1149" s="37" t="s">
        <v>160</v>
      </c>
      <c r="C1149" s="38">
        <v>14736.7355605889</v>
      </c>
      <c r="D1149" s="37" t="s">
        <v>69</v>
      </c>
      <c r="E1149" s="37" t="s">
        <v>70</v>
      </c>
      <c r="F1149" s="37" t="s">
        <v>71</v>
      </c>
      <c r="G1149" s="41">
        <f t="shared" si="70"/>
        <v>15473.5723386183</v>
      </c>
    </row>
    <row r="1150" customHeight="1" spans="1:7">
      <c r="A1150" s="37" t="s">
        <v>792</v>
      </c>
      <c r="B1150" s="37" t="s">
        <v>160</v>
      </c>
      <c r="C1150" s="38">
        <v>14736.7355605889</v>
      </c>
      <c r="D1150" s="37" t="s">
        <v>12</v>
      </c>
      <c r="E1150" s="37" t="s">
        <v>13</v>
      </c>
      <c r="F1150" s="37" t="s">
        <v>14</v>
      </c>
      <c r="G1150" s="41">
        <f>C1150/320*1.05</f>
        <v>48.3549135581823</v>
      </c>
    </row>
    <row r="1151" customHeight="1" spans="1:7">
      <c r="A1151" s="37" t="s">
        <v>792</v>
      </c>
      <c r="B1151" s="37" t="s">
        <v>798</v>
      </c>
      <c r="C1151" s="38">
        <v>1633.90361323155</v>
      </c>
      <c r="D1151" s="37" t="s">
        <v>269</v>
      </c>
      <c r="E1151" s="37" t="s">
        <v>270</v>
      </c>
      <c r="F1151" s="37" t="s">
        <v>271</v>
      </c>
      <c r="G1151" s="41">
        <f>C1151*1.05</f>
        <v>1715.59879389313</v>
      </c>
    </row>
    <row r="1152" customHeight="1" spans="1:7">
      <c r="A1152" s="37" t="s">
        <v>792</v>
      </c>
      <c r="B1152" s="37" t="s">
        <v>798</v>
      </c>
      <c r="C1152" s="38">
        <v>1633.90361323155</v>
      </c>
      <c r="D1152" s="37" t="s">
        <v>23</v>
      </c>
      <c r="E1152" s="37" t="s">
        <v>24</v>
      </c>
      <c r="F1152" s="37" t="s">
        <v>25</v>
      </c>
      <c r="G1152" s="41">
        <f>C1152*1.05</f>
        <v>1715.59879389313</v>
      </c>
    </row>
    <row r="1153" customHeight="1" spans="1:7">
      <c r="A1153" s="37" t="s">
        <v>792</v>
      </c>
      <c r="B1153" s="37" t="s">
        <v>798</v>
      </c>
      <c r="C1153" s="38">
        <v>1633.90361323155</v>
      </c>
      <c r="D1153" s="37" t="s">
        <v>69</v>
      </c>
      <c r="E1153" s="37" t="s">
        <v>70</v>
      </c>
      <c r="F1153" s="37" t="s">
        <v>71</v>
      </c>
      <c r="G1153" s="41">
        <f>C1153*1.05</f>
        <v>1715.59879389313</v>
      </c>
    </row>
    <row r="1154" customHeight="1" spans="1:7">
      <c r="A1154" s="37" t="s">
        <v>792</v>
      </c>
      <c r="B1154" s="37" t="s">
        <v>798</v>
      </c>
      <c r="C1154" s="38">
        <v>1633.90361323155</v>
      </c>
      <c r="D1154" s="37" t="s">
        <v>26</v>
      </c>
      <c r="E1154" s="37" t="s">
        <v>27</v>
      </c>
      <c r="F1154" s="37" t="s">
        <v>28</v>
      </c>
      <c r="G1154" s="41">
        <f>C1154*1.05</f>
        <v>1715.59879389313</v>
      </c>
    </row>
    <row r="1155" customHeight="1" spans="1:7">
      <c r="A1155" s="37" t="s">
        <v>792</v>
      </c>
      <c r="B1155" s="37" t="s">
        <v>798</v>
      </c>
      <c r="C1155" s="38">
        <v>1633.90361323155</v>
      </c>
      <c r="D1155" s="37" t="s">
        <v>272</v>
      </c>
      <c r="E1155" s="37" t="s">
        <v>273</v>
      </c>
      <c r="F1155" s="37" t="s">
        <v>274</v>
      </c>
      <c r="G1155" s="41">
        <f t="shared" ref="G1155:G1156" si="71">C1155*1.05</f>
        <v>1715.59879389313</v>
      </c>
    </row>
    <row r="1156" customHeight="1" spans="1:7">
      <c r="A1156" s="37" t="s">
        <v>792</v>
      </c>
      <c r="B1156" s="37" t="s">
        <v>798</v>
      </c>
      <c r="C1156" s="38">
        <v>1633.90361323155</v>
      </c>
      <c r="D1156" s="37" t="s">
        <v>275</v>
      </c>
      <c r="E1156" s="37" t="s">
        <v>273</v>
      </c>
      <c r="F1156" s="37" t="s">
        <v>276</v>
      </c>
      <c r="G1156" s="41">
        <f t="shared" si="71"/>
        <v>1715.59879389313</v>
      </c>
    </row>
    <row r="1157" customHeight="1" spans="1:7">
      <c r="A1157" s="37" t="s">
        <v>792</v>
      </c>
      <c r="B1157" s="37" t="s">
        <v>798</v>
      </c>
      <c r="C1157" s="38">
        <v>1633.90361323155</v>
      </c>
      <c r="D1157" s="37" t="s">
        <v>12</v>
      </c>
      <c r="E1157" s="37" t="s">
        <v>29</v>
      </c>
      <c r="F1157" s="37" t="s">
        <v>30</v>
      </c>
      <c r="G1157" s="41">
        <f>C1157/6*1.05</f>
        <v>285.933132315521</v>
      </c>
    </row>
    <row r="1158" customHeight="1" spans="1:7">
      <c r="A1158" s="37" t="s">
        <v>792</v>
      </c>
      <c r="B1158" s="37" t="s">
        <v>798</v>
      </c>
      <c r="C1158" s="38">
        <v>1633.90361323155</v>
      </c>
      <c r="D1158" s="37" t="s">
        <v>799</v>
      </c>
      <c r="E1158" s="37" t="s">
        <v>800</v>
      </c>
      <c r="F1158" s="37" t="s">
        <v>801</v>
      </c>
      <c r="G1158" s="41">
        <f>C1158*1.05</f>
        <v>1715.59879389313</v>
      </c>
    </row>
    <row r="1159" customHeight="1" spans="1:7">
      <c r="A1159" s="37" t="s">
        <v>792</v>
      </c>
      <c r="B1159" s="42" t="s">
        <v>802</v>
      </c>
      <c r="C1159" s="38">
        <v>1935.21141756236</v>
      </c>
      <c r="D1159" s="37" t="s">
        <v>23</v>
      </c>
      <c r="E1159" s="37" t="s">
        <v>24</v>
      </c>
      <c r="F1159" s="37" t="s">
        <v>25</v>
      </c>
      <c r="G1159" s="41">
        <f>C1159*1.05</f>
        <v>2031.97198844048</v>
      </c>
    </row>
    <row r="1160" customHeight="1" spans="1:7">
      <c r="A1160" s="37" t="s">
        <v>792</v>
      </c>
      <c r="B1160" s="42" t="s">
        <v>802</v>
      </c>
      <c r="C1160" s="38">
        <v>1935.21141756236</v>
      </c>
      <c r="D1160" s="37" t="s">
        <v>69</v>
      </c>
      <c r="E1160" s="37" t="s">
        <v>70</v>
      </c>
      <c r="F1160" s="37" t="s">
        <v>71</v>
      </c>
      <c r="G1160" s="41">
        <f>C1160*2*1.05</f>
        <v>4063.94397688096</v>
      </c>
    </row>
    <row r="1161" customHeight="1" spans="1:7">
      <c r="A1161" s="37" t="s">
        <v>792</v>
      </c>
      <c r="B1161" s="42" t="s">
        <v>802</v>
      </c>
      <c r="C1161" s="38">
        <v>1935.21141756236</v>
      </c>
      <c r="D1161" s="37" t="s">
        <v>26</v>
      </c>
      <c r="E1161" s="37" t="s">
        <v>27</v>
      </c>
      <c r="F1161" s="37" t="s">
        <v>28</v>
      </c>
      <c r="G1161" s="41">
        <f>C1161*1.05</f>
        <v>2031.97198844048</v>
      </c>
    </row>
    <row r="1162" customHeight="1" spans="1:7">
      <c r="A1162" s="37" t="s">
        <v>792</v>
      </c>
      <c r="B1162" s="42" t="s">
        <v>802</v>
      </c>
      <c r="C1162" s="38">
        <v>1935.21141756236</v>
      </c>
      <c r="D1162" s="37" t="s">
        <v>803</v>
      </c>
      <c r="E1162" s="37" t="s">
        <v>804</v>
      </c>
      <c r="F1162" s="37" t="s">
        <v>805</v>
      </c>
      <c r="G1162" s="41">
        <f>C1162*1.05</f>
        <v>2031.97198844048</v>
      </c>
    </row>
    <row r="1163" customHeight="1" spans="1:7">
      <c r="A1163" s="37" t="s">
        <v>792</v>
      </c>
      <c r="B1163" s="42" t="s">
        <v>802</v>
      </c>
      <c r="C1163" s="38">
        <v>1935.21141756236</v>
      </c>
      <c r="D1163" s="37" t="s">
        <v>806</v>
      </c>
      <c r="E1163" s="37" t="s">
        <v>429</v>
      </c>
      <c r="F1163" s="37" t="s">
        <v>807</v>
      </c>
      <c r="G1163" s="41">
        <f t="shared" ref="G1163:G1164" si="72">C1163*1.05</f>
        <v>2031.97198844048</v>
      </c>
    </row>
    <row r="1164" customHeight="1" spans="1:7">
      <c r="A1164" s="37" t="s">
        <v>792</v>
      </c>
      <c r="B1164" s="42" t="s">
        <v>802</v>
      </c>
      <c r="C1164" s="38">
        <v>1935.21141756236</v>
      </c>
      <c r="D1164" s="37" t="s">
        <v>808</v>
      </c>
      <c r="E1164" s="37" t="s">
        <v>809</v>
      </c>
      <c r="F1164" s="37" t="s">
        <v>810</v>
      </c>
      <c r="G1164" s="41">
        <f t="shared" si="72"/>
        <v>2031.97198844048</v>
      </c>
    </row>
    <row r="1165" customHeight="1" spans="1:7">
      <c r="A1165" s="37" t="s">
        <v>792</v>
      </c>
      <c r="B1165" s="42" t="s">
        <v>802</v>
      </c>
      <c r="C1165" s="38">
        <v>1935.21141756236</v>
      </c>
      <c r="D1165" s="37" t="s">
        <v>12</v>
      </c>
      <c r="E1165" s="37" t="s">
        <v>29</v>
      </c>
      <c r="F1165" s="37" t="s">
        <v>30</v>
      </c>
      <c r="G1165" s="41">
        <f>C1165/10*1.05</f>
        <v>203.197198844048</v>
      </c>
    </row>
    <row r="1166" customHeight="1" spans="1:7">
      <c r="A1166" s="37" t="s">
        <v>792</v>
      </c>
      <c r="B1166" s="42" t="s">
        <v>802</v>
      </c>
      <c r="C1166" s="38">
        <v>1935.21141756236</v>
      </c>
      <c r="D1166" s="37" t="s">
        <v>726</v>
      </c>
      <c r="E1166" s="37" t="s">
        <v>727</v>
      </c>
      <c r="F1166" s="37" t="s">
        <v>728</v>
      </c>
      <c r="G1166" s="41">
        <f>C1166*1.05</f>
        <v>2031.97198844048</v>
      </c>
    </row>
    <row r="1167" customHeight="1" spans="1:7">
      <c r="A1167" s="37" t="s">
        <v>792</v>
      </c>
      <c r="B1167" s="37" t="s">
        <v>429</v>
      </c>
      <c r="C1167" s="38">
        <v>4583.17940216282</v>
      </c>
      <c r="D1167" s="37" t="s">
        <v>23</v>
      </c>
      <c r="E1167" s="37" t="s">
        <v>24</v>
      </c>
      <c r="F1167" s="37" t="s">
        <v>25</v>
      </c>
      <c r="G1167" s="41">
        <f>C1167*1.05</f>
        <v>4812.33837227096</v>
      </c>
    </row>
    <row r="1168" customHeight="1" spans="1:7">
      <c r="A1168" s="37" t="s">
        <v>792</v>
      </c>
      <c r="B1168" s="37" t="s">
        <v>429</v>
      </c>
      <c r="C1168" s="38">
        <v>4583.17940216282</v>
      </c>
      <c r="D1168" s="37" t="s">
        <v>69</v>
      </c>
      <c r="E1168" s="37" t="s">
        <v>70</v>
      </c>
      <c r="F1168" s="37" t="s">
        <v>71</v>
      </c>
      <c r="G1168" s="41">
        <f>C1168*1.05</f>
        <v>4812.33837227096</v>
      </c>
    </row>
    <row r="1169" customHeight="1" spans="1:7">
      <c r="A1169" s="37" t="s">
        <v>792</v>
      </c>
      <c r="B1169" s="37" t="s">
        <v>429</v>
      </c>
      <c r="C1169" s="38">
        <v>4583.17940216282</v>
      </c>
      <c r="D1169" s="37" t="s">
        <v>26</v>
      </c>
      <c r="E1169" s="37" t="s">
        <v>27</v>
      </c>
      <c r="F1169" s="37" t="s">
        <v>28</v>
      </c>
      <c r="G1169" s="41">
        <f>C1169*1.05</f>
        <v>4812.33837227096</v>
      </c>
    </row>
    <row r="1170" customHeight="1" spans="1:7">
      <c r="A1170" s="37" t="s">
        <v>792</v>
      </c>
      <c r="B1170" s="37" t="s">
        <v>429</v>
      </c>
      <c r="C1170" s="38">
        <v>4583.17940216282</v>
      </c>
      <c r="D1170" s="37" t="s">
        <v>811</v>
      </c>
      <c r="E1170" s="37" t="s">
        <v>429</v>
      </c>
      <c r="F1170" s="37" t="s">
        <v>812</v>
      </c>
      <c r="G1170" s="41">
        <f t="shared" ref="G1170:G1171" si="73">C1170*1.05</f>
        <v>4812.33837227096</v>
      </c>
    </row>
    <row r="1171" customHeight="1" spans="1:7">
      <c r="A1171" s="37" t="s">
        <v>792</v>
      </c>
      <c r="B1171" s="37" t="s">
        <v>429</v>
      </c>
      <c r="C1171" s="38">
        <v>4583.17940216282</v>
      </c>
      <c r="D1171" s="37" t="s">
        <v>808</v>
      </c>
      <c r="E1171" s="37" t="s">
        <v>809</v>
      </c>
      <c r="F1171" s="37" t="s">
        <v>810</v>
      </c>
      <c r="G1171" s="41">
        <f t="shared" si="73"/>
        <v>4812.33837227096</v>
      </c>
    </row>
    <row r="1172" customHeight="1" spans="1:7">
      <c r="A1172" s="37" t="s">
        <v>792</v>
      </c>
      <c r="B1172" s="37" t="s">
        <v>429</v>
      </c>
      <c r="C1172" s="38">
        <v>4583.17940216282</v>
      </c>
      <c r="D1172" s="37" t="s">
        <v>12</v>
      </c>
      <c r="E1172" s="37" t="s">
        <v>208</v>
      </c>
      <c r="F1172" s="37" t="s">
        <v>209</v>
      </c>
      <c r="G1172" s="41">
        <f>C1172/48*1.05</f>
        <v>100.257049422312</v>
      </c>
    </row>
    <row r="1173" customHeight="1" spans="1:7">
      <c r="A1173" s="37" t="s">
        <v>792</v>
      </c>
      <c r="B1173" s="37" t="s">
        <v>813</v>
      </c>
      <c r="C1173" s="38">
        <v>700.253277531262</v>
      </c>
      <c r="D1173" s="37" t="s">
        <v>814</v>
      </c>
      <c r="E1173" s="37" t="s">
        <v>815</v>
      </c>
      <c r="F1173" s="37" t="s">
        <v>816</v>
      </c>
      <c r="G1173" s="41">
        <f>C1173*1.05</f>
        <v>735.265941407825</v>
      </c>
    </row>
    <row r="1174" customHeight="1" spans="1:7">
      <c r="A1174" s="37" t="s">
        <v>792</v>
      </c>
      <c r="B1174" s="37" t="s">
        <v>813</v>
      </c>
      <c r="C1174" s="38">
        <v>700.253277531262</v>
      </c>
      <c r="D1174" s="37" t="s">
        <v>23</v>
      </c>
      <c r="E1174" s="37" t="s">
        <v>24</v>
      </c>
      <c r="F1174" s="37" t="s">
        <v>25</v>
      </c>
      <c r="G1174" s="41">
        <f>C1174*1.05</f>
        <v>735.265941407825</v>
      </c>
    </row>
    <row r="1175" customHeight="1" spans="1:7">
      <c r="A1175" s="37" t="s">
        <v>792</v>
      </c>
      <c r="B1175" s="37" t="s">
        <v>813</v>
      </c>
      <c r="C1175" s="38">
        <v>700.253277531262</v>
      </c>
      <c r="D1175" s="37" t="s">
        <v>69</v>
      </c>
      <c r="E1175" s="37" t="s">
        <v>70</v>
      </c>
      <c r="F1175" s="37" t="s">
        <v>71</v>
      </c>
      <c r="G1175" s="41">
        <f>C1175*2*1.05</f>
        <v>1470.53188281565</v>
      </c>
    </row>
    <row r="1176" customHeight="1" spans="1:7">
      <c r="A1176" s="37" t="s">
        <v>792</v>
      </c>
      <c r="B1176" s="37" t="s">
        <v>813</v>
      </c>
      <c r="C1176" s="38">
        <v>700.253277531262</v>
      </c>
      <c r="D1176" s="37" t="s">
        <v>26</v>
      </c>
      <c r="E1176" s="37" t="s">
        <v>27</v>
      </c>
      <c r="F1176" s="37" t="s">
        <v>28</v>
      </c>
      <c r="G1176" s="41">
        <f>C1176*1.05</f>
        <v>735.265941407825</v>
      </c>
    </row>
    <row r="1177" customHeight="1" spans="1:7">
      <c r="A1177" s="37" t="s">
        <v>792</v>
      </c>
      <c r="B1177" s="37" t="s">
        <v>813</v>
      </c>
      <c r="C1177" s="38">
        <v>700.253277531262</v>
      </c>
      <c r="D1177" s="37" t="s">
        <v>803</v>
      </c>
      <c r="E1177" s="37" t="s">
        <v>804</v>
      </c>
      <c r="F1177" s="37" t="s">
        <v>805</v>
      </c>
      <c r="G1177" s="41">
        <f>C1177*1.05</f>
        <v>735.265941407825</v>
      </c>
    </row>
    <row r="1178" customHeight="1" spans="1:7">
      <c r="A1178" s="37" t="s">
        <v>792</v>
      </c>
      <c r="B1178" s="37" t="s">
        <v>813</v>
      </c>
      <c r="C1178" s="38">
        <v>700.253277531262</v>
      </c>
      <c r="D1178" s="37" t="s">
        <v>806</v>
      </c>
      <c r="E1178" s="37" t="s">
        <v>202</v>
      </c>
      <c r="F1178" s="37" t="s">
        <v>817</v>
      </c>
      <c r="G1178" s="41">
        <f>C1178*1.05</f>
        <v>735.265941407825</v>
      </c>
    </row>
    <row r="1179" customHeight="1" spans="1:7">
      <c r="A1179" s="37" t="s">
        <v>792</v>
      </c>
      <c r="B1179" s="37" t="s">
        <v>813</v>
      </c>
      <c r="C1179" s="38">
        <v>700.253277531262</v>
      </c>
      <c r="D1179" s="37" t="s">
        <v>12</v>
      </c>
      <c r="E1179" s="37" t="s">
        <v>29</v>
      </c>
      <c r="F1179" s="37" t="s">
        <v>30</v>
      </c>
      <c r="G1179" s="41">
        <f>C1179/10*1.05</f>
        <v>73.5265941407825</v>
      </c>
    </row>
    <row r="1180" customHeight="1" spans="1:7">
      <c r="A1180" s="37" t="s">
        <v>792</v>
      </c>
      <c r="B1180" s="37" t="s">
        <v>813</v>
      </c>
      <c r="C1180" s="38">
        <v>700.253277531262</v>
      </c>
      <c r="D1180" s="37" t="s">
        <v>818</v>
      </c>
      <c r="E1180" s="37" t="s">
        <v>727</v>
      </c>
      <c r="F1180" s="37" t="s">
        <v>819</v>
      </c>
      <c r="G1180" s="41">
        <f>C1180*1.05</f>
        <v>735.265941407825</v>
      </c>
    </row>
    <row r="1181" customHeight="1" spans="1:7">
      <c r="A1181" s="37" t="s">
        <v>820</v>
      </c>
      <c r="B1181" s="37" t="s">
        <v>429</v>
      </c>
      <c r="C1181" s="38">
        <v>4393.13719791985</v>
      </c>
      <c r="D1181" s="37" t="s">
        <v>715</v>
      </c>
      <c r="E1181" s="37" t="s">
        <v>716</v>
      </c>
      <c r="F1181" s="37" t="s">
        <v>717</v>
      </c>
      <c r="G1181" s="41">
        <f>C1181*1.05</f>
        <v>4612.79405781584</v>
      </c>
    </row>
    <row r="1182" customHeight="1" spans="1:7">
      <c r="A1182" s="37" t="s">
        <v>820</v>
      </c>
      <c r="B1182" s="37" t="s">
        <v>429</v>
      </c>
      <c r="C1182" s="38">
        <v>4393.13719791985</v>
      </c>
      <c r="D1182" s="37" t="s">
        <v>23</v>
      </c>
      <c r="E1182" s="37" t="s">
        <v>24</v>
      </c>
      <c r="F1182" s="37" t="s">
        <v>25</v>
      </c>
      <c r="G1182" s="41">
        <f>C1182*1.05</f>
        <v>4612.79405781584</v>
      </c>
    </row>
    <row r="1183" customHeight="1" spans="1:7">
      <c r="A1183" s="37" t="s">
        <v>820</v>
      </c>
      <c r="B1183" s="37" t="s">
        <v>429</v>
      </c>
      <c r="C1183" s="38">
        <v>4393.13719791985</v>
      </c>
      <c r="D1183" s="37" t="s">
        <v>821</v>
      </c>
      <c r="E1183" s="37" t="s">
        <v>429</v>
      </c>
      <c r="F1183" s="37" t="s">
        <v>822</v>
      </c>
      <c r="G1183" s="41">
        <f t="shared" ref="G1183:G1184" si="74">C1183*1.05</f>
        <v>4612.79405781584</v>
      </c>
    </row>
    <row r="1184" customHeight="1" spans="1:7">
      <c r="A1184" s="37" t="s">
        <v>820</v>
      </c>
      <c r="B1184" s="37" t="s">
        <v>429</v>
      </c>
      <c r="C1184" s="38">
        <v>4393.13719791985</v>
      </c>
      <c r="D1184" s="37" t="s">
        <v>724</v>
      </c>
      <c r="E1184" s="37" t="s">
        <v>716</v>
      </c>
      <c r="F1184" s="37" t="s">
        <v>725</v>
      </c>
      <c r="G1184" s="41">
        <f t="shared" si="74"/>
        <v>4612.79405781584</v>
      </c>
    </row>
    <row r="1185" customHeight="1" spans="1:7">
      <c r="A1185" s="37" t="s">
        <v>820</v>
      </c>
      <c r="B1185" s="37" t="s">
        <v>429</v>
      </c>
      <c r="C1185" s="38">
        <v>4393.13719791985</v>
      </c>
      <c r="D1185" s="37" t="s">
        <v>12</v>
      </c>
      <c r="E1185" s="37" t="s">
        <v>208</v>
      </c>
      <c r="F1185" s="37" t="s">
        <v>209</v>
      </c>
      <c r="G1185" s="41">
        <f>C1185/48*1.05</f>
        <v>96.0998762044967</v>
      </c>
    </row>
    <row r="1186" customHeight="1" spans="1:7">
      <c r="A1186" s="37" t="s">
        <v>823</v>
      </c>
      <c r="B1186" s="37" t="s">
        <v>824</v>
      </c>
      <c r="C1186" s="38">
        <v>12.9892109015135</v>
      </c>
      <c r="D1186" s="37" t="s">
        <v>9</v>
      </c>
      <c r="E1186" s="37" t="s">
        <v>47</v>
      </c>
      <c r="F1186" s="37" t="s">
        <v>11</v>
      </c>
      <c r="G1186" s="41">
        <f>C1186*1.05</f>
        <v>13.6386714465892</v>
      </c>
    </row>
    <row r="1187" customHeight="1" spans="1:7">
      <c r="A1187" s="37" t="s">
        <v>823</v>
      </c>
      <c r="B1187" s="37" t="s">
        <v>824</v>
      </c>
      <c r="C1187" s="38">
        <v>12.9892109015135</v>
      </c>
      <c r="D1187" s="37" t="s">
        <v>12</v>
      </c>
      <c r="E1187" s="37" t="s">
        <v>13</v>
      </c>
      <c r="F1187" s="37" t="s">
        <v>14</v>
      </c>
      <c r="G1187" s="41">
        <f>C1187/4*1.05</f>
        <v>3.40966786164729</v>
      </c>
    </row>
    <row r="1188" customHeight="1" spans="1:7">
      <c r="A1188" s="37" t="s">
        <v>825</v>
      </c>
      <c r="B1188" s="37" t="s">
        <v>8</v>
      </c>
      <c r="C1188" s="38">
        <v>3015.85216562533</v>
      </c>
      <c r="D1188" s="37" t="s">
        <v>9</v>
      </c>
      <c r="E1188" s="37" t="s">
        <v>47</v>
      </c>
      <c r="F1188" s="37" t="s">
        <v>48</v>
      </c>
      <c r="G1188" s="41">
        <f>C1188*1.05</f>
        <v>3166.6447739066</v>
      </c>
    </row>
    <row r="1189" customHeight="1" spans="1:7">
      <c r="A1189" s="37" t="s">
        <v>825</v>
      </c>
      <c r="B1189" s="37" t="s">
        <v>8</v>
      </c>
      <c r="C1189" s="38">
        <v>3015.85216562533</v>
      </c>
      <c r="D1189" s="37" t="s">
        <v>12</v>
      </c>
      <c r="E1189" s="37" t="s">
        <v>426</v>
      </c>
      <c r="F1189" s="37" t="s">
        <v>427</v>
      </c>
      <c r="G1189" s="41">
        <f>C1189/8*1.05</f>
        <v>395.830596738325</v>
      </c>
    </row>
    <row r="1190" customHeight="1" spans="1:7">
      <c r="A1190" s="37" t="s">
        <v>826</v>
      </c>
      <c r="B1190" s="37" t="s">
        <v>8</v>
      </c>
      <c r="C1190" s="38">
        <v>147.259633960346</v>
      </c>
      <c r="D1190" s="37" t="s">
        <v>9</v>
      </c>
      <c r="E1190" s="37" t="s">
        <v>50</v>
      </c>
      <c r="F1190" s="37" t="s">
        <v>51</v>
      </c>
      <c r="G1190" s="41">
        <f>C1190*1.05</f>
        <v>154.622615658363</v>
      </c>
    </row>
    <row r="1191" customHeight="1" spans="1:7">
      <c r="A1191" s="37" t="s">
        <v>826</v>
      </c>
      <c r="B1191" s="37" t="s">
        <v>8</v>
      </c>
      <c r="C1191" s="38">
        <v>147.259633960346</v>
      </c>
      <c r="D1191" s="37" t="s">
        <v>12</v>
      </c>
      <c r="E1191" s="37" t="s">
        <v>13</v>
      </c>
      <c r="F1191" s="37" t="s">
        <v>14</v>
      </c>
      <c r="G1191" s="41">
        <f>C1191/15*1.05</f>
        <v>10.3081743772242</v>
      </c>
    </row>
    <row r="1192" customHeight="1" spans="1:7">
      <c r="A1192" s="37" t="s">
        <v>826</v>
      </c>
      <c r="B1192" s="37" t="s">
        <v>8</v>
      </c>
      <c r="C1192" s="38">
        <v>147.259633960346</v>
      </c>
      <c r="D1192" s="37" t="s">
        <v>76</v>
      </c>
      <c r="E1192" s="37" t="s">
        <v>77</v>
      </c>
      <c r="F1192" s="37" t="s">
        <v>78</v>
      </c>
      <c r="G1192" s="41">
        <f>C1192*1.05</f>
        <v>154.622615658363</v>
      </c>
    </row>
    <row r="1193" customHeight="1" spans="1:7">
      <c r="A1193" s="37" t="s">
        <v>827</v>
      </c>
      <c r="B1193" s="37" t="s">
        <v>8</v>
      </c>
      <c r="C1193" s="38">
        <v>203.882008368201</v>
      </c>
      <c r="D1193" s="37" t="s">
        <v>9</v>
      </c>
      <c r="E1193" s="37" t="s">
        <v>50</v>
      </c>
      <c r="F1193" s="37" t="s">
        <v>51</v>
      </c>
      <c r="G1193" s="41">
        <f>C1193*1.05</f>
        <v>214.076108786611</v>
      </c>
    </row>
    <row r="1194" customHeight="1" spans="1:7">
      <c r="A1194" s="37" t="s">
        <v>827</v>
      </c>
      <c r="B1194" s="37" t="s">
        <v>8</v>
      </c>
      <c r="C1194" s="38">
        <v>203.882008368201</v>
      </c>
      <c r="D1194" s="37" t="s">
        <v>12</v>
      </c>
      <c r="E1194" s="37" t="s">
        <v>13</v>
      </c>
      <c r="F1194" s="37" t="s">
        <v>14</v>
      </c>
      <c r="G1194" s="41">
        <f>C1194/8*1.05</f>
        <v>26.7595135983264</v>
      </c>
    </row>
    <row r="1195" customHeight="1" spans="1:7">
      <c r="A1195" s="37" t="s">
        <v>828</v>
      </c>
      <c r="B1195" s="37" t="s">
        <v>8</v>
      </c>
      <c r="C1195" s="38">
        <v>899.093834196891</v>
      </c>
      <c r="D1195" s="37" t="s">
        <v>9</v>
      </c>
      <c r="E1195" s="37" t="s">
        <v>50</v>
      </c>
      <c r="F1195" s="37" t="s">
        <v>51</v>
      </c>
      <c r="G1195" s="41">
        <f>C1195*1.05</f>
        <v>944.048525906736</v>
      </c>
    </row>
    <row r="1196" customHeight="1" spans="1:7">
      <c r="A1196" s="37" t="s">
        <v>828</v>
      </c>
      <c r="B1196" s="37" t="s">
        <v>8</v>
      </c>
      <c r="C1196" s="38">
        <v>899.093834196891</v>
      </c>
      <c r="D1196" s="37" t="s">
        <v>12</v>
      </c>
      <c r="E1196" s="37" t="s">
        <v>208</v>
      </c>
      <c r="F1196" s="37" t="s">
        <v>209</v>
      </c>
      <c r="G1196" s="41">
        <f>C1196/15*1.05</f>
        <v>62.9365683937824</v>
      </c>
    </row>
    <row r="1197" customHeight="1" spans="1:7">
      <c r="A1197" s="37" t="s">
        <v>828</v>
      </c>
      <c r="B1197" s="37" t="s">
        <v>102</v>
      </c>
      <c r="C1197" s="38">
        <v>37589.9695259594</v>
      </c>
      <c r="D1197" s="37" t="s">
        <v>23</v>
      </c>
      <c r="E1197" s="37" t="s">
        <v>24</v>
      </c>
      <c r="F1197" s="37" t="s">
        <v>25</v>
      </c>
      <c r="G1197" s="41">
        <f>C1197*1.05</f>
        <v>39469.4680022574</v>
      </c>
    </row>
    <row r="1198" customHeight="1" spans="1:7">
      <c r="A1198" s="37" t="s">
        <v>828</v>
      </c>
      <c r="B1198" s="37" t="s">
        <v>102</v>
      </c>
      <c r="C1198" s="38">
        <v>37589.9695259594</v>
      </c>
      <c r="D1198" s="37" t="s">
        <v>69</v>
      </c>
      <c r="E1198" s="37" t="s">
        <v>70</v>
      </c>
      <c r="F1198" s="37" t="s">
        <v>71</v>
      </c>
      <c r="G1198" s="41">
        <f>C1198*1.05</f>
        <v>39469.4680022574</v>
      </c>
    </row>
    <row r="1199" customHeight="1" spans="1:7">
      <c r="A1199" s="37" t="s">
        <v>828</v>
      </c>
      <c r="B1199" s="37" t="s">
        <v>102</v>
      </c>
      <c r="C1199" s="38">
        <v>37589.9695259594</v>
      </c>
      <c r="D1199" s="37" t="s">
        <v>26</v>
      </c>
      <c r="E1199" s="37" t="s">
        <v>27</v>
      </c>
      <c r="F1199" s="37" t="s">
        <v>28</v>
      </c>
      <c r="G1199" s="41">
        <f>C1199*1.05</f>
        <v>39469.4680022574</v>
      </c>
    </row>
    <row r="1200" customHeight="1" spans="1:7">
      <c r="A1200" s="37" t="s">
        <v>828</v>
      </c>
      <c r="B1200" s="37" t="s">
        <v>102</v>
      </c>
      <c r="C1200" s="38">
        <v>37589.9695259594</v>
      </c>
      <c r="D1200" s="37" t="s">
        <v>72</v>
      </c>
      <c r="E1200" s="37" t="s">
        <v>73</v>
      </c>
      <c r="F1200" s="37" t="s">
        <v>74</v>
      </c>
      <c r="G1200" s="41">
        <f t="shared" ref="G1200:G1201" si="75">C1200*1.05</f>
        <v>39469.4680022574</v>
      </c>
    </row>
    <row r="1201" customHeight="1" spans="1:7">
      <c r="A1201" s="37" t="s">
        <v>828</v>
      </c>
      <c r="B1201" s="37" t="s">
        <v>102</v>
      </c>
      <c r="C1201" s="38">
        <v>37589.9695259594</v>
      </c>
      <c r="D1201" s="37" t="s">
        <v>829</v>
      </c>
      <c r="E1201" s="37" t="s">
        <v>102</v>
      </c>
      <c r="F1201" s="37" t="s">
        <v>830</v>
      </c>
      <c r="G1201" s="41">
        <f t="shared" si="75"/>
        <v>39469.4680022574</v>
      </c>
    </row>
    <row r="1202" customHeight="1" spans="1:7">
      <c r="A1202" s="37" t="s">
        <v>828</v>
      </c>
      <c r="B1202" s="37" t="s">
        <v>102</v>
      </c>
      <c r="C1202" s="38">
        <v>37589.9695259594</v>
      </c>
      <c r="D1202" s="37" t="s">
        <v>12</v>
      </c>
      <c r="E1202" s="37" t="s">
        <v>13</v>
      </c>
      <c r="F1202" s="37" t="s">
        <v>14</v>
      </c>
      <c r="G1202" s="41">
        <f>C1202/56*1.05</f>
        <v>704.811928611739</v>
      </c>
    </row>
    <row r="1203" customHeight="1" spans="1:7">
      <c r="A1203" s="37" t="s">
        <v>828</v>
      </c>
      <c r="B1203" s="37" t="s">
        <v>331</v>
      </c>
      <c r="C1203" s="38">
        <v>37589.9695259594</v>
      </c>
      <c r="D1203" s="37" t="s">
        <v>82</v>
      </c>
      <c r="E1203" s="37" t="s">
        <v>83</v>
      </c>
      <c r="F1203" s="37" t="s">
        <v>84</v>
      </c>
      <c r="G1203" s="41">
        <f>C1203/1000</f>
        <v>37.5899695259594</v>
      </c>
    </row>
    <row r="1204" customHeight="1" spans="1:7">
      <c r="A1204" s="37" t="s">
        <v>828</v>
      </c>
      <c r="B1204" s="37" t="s">
        <v>387</v>
      </c>
      <c r="C1204" s="38">
        <v>11950.0333333333</v>
      </c>
      <c r="D1204" s="37" t="s">
        <v>23</v>
      </c>
      <c r="E1204" s="37" t="s">
        <v>24</v>
      </c>
      <c r="F1204" s="37" t="s">
        <v>25</v>
      </c>
      <c r="G1204" s="41">
        <f>C1204*1.05</f>
        <v>12547.535</v>
      </c>
    </row>
    <row r="1205" customHeight="1" spans="1:7">
      <c r="A1205" s="37" t="s">
        <v>828</v>
      </c>
      <c r="B1205" s="37" t="s">
        <v>387</v>
      </c>
      <c r="C1205" s="38">
        <v>11950.0333333333</v>
      </c>
      <c r="D1205" s="37" t="s">
        <v>26</v>
      </c>
      <c r="E1205" s="37" t="s">
        <v>27</v>
      </c>
      <c r="F1205" s="37" t="s">
        <v>28</v>
      </c>
      <c r="G1205" s="41">
        <f>C1205*1.05</f>
        <v>12547.535</v>
      </c>
    </row>
    <row r="1206" customHeight="1" spans="1:7">
      <c r="A1206" s="37" t="s">
        <v>828</v>
      </c>
      <c r="B1206" s="37" t="s">
        <v>387</v>
      </c>
      <c r="C1206" s="38">
        <v>11950.0333333333</v>
      </c>
      <c r="D1206" s="37" t="s">
        <v>63</v>
      </c>
      <c r="E1206" s="37" t="s">
        <v>163</v>
      </c>
      <c r="F1206" s="37" t="s">
        <v>164</v>
      </c>
      <c r="G1206" s="41">
        <f t="shared" ref="G1206:G1207" si="76">C1206*1.05</f>
        <v>12547.535</v>
      </c>
    </row>
    <row r="1207" customHeight="1" spans="1:7">
      <c r="A1207" s="37" t="s">
        <v>828</v>
      </c>
      <c r="B1207" s="37" t="s">
        <v>387</v>
      </c>
      <c r="C1207" s="38">
        <v>11950.0333333333</v>
      </c>
      <c r="D1207" s="37" t="s">
        <v>831</v>
      </c>
      <c r="E1207" s="37" t="s">
        <v>387</v>
      </c>
      <c r="F1207" s="37" t="s">
        <v>832</v>
      </c>
      <c r="G1207" s="41">
        <f t="shared" si="76"/>
        <v>12547.535</v>
      </c>
    </row>
    <row r="1208" customHeight="1" spans="1:7">
      <c r="A1208" s="37" t="s">
        <v>828</v>
      </c>
      <c r="B1208" s="37" t="s">
        <v>387</v>
      </c>
      <c r="C1208" s="38">
        <v>11950.0333333333</v>
      </c>
      <c r="D1208" s="37" t="s">
        <v>12</v>
      </c>
      <c r="E1208" s="37" t="s">
        <v>138</v>
      </c>
      <c r="F1208" s="37" t="s">
        <v>139</v>
      </c>
      <c r="G1208" s="41">
        <f>C1208/100*1.05</f>
        <v>125.47535</v>
      </c>
    </row>
    <row r="1209" customHeight="1" spans="1:7">
      <c r="A1209" s="37" t="s">
        <v>833</v>
      </c>
      <c r="B1209" s="37" t="s">
        <v>834</v>
      </c>
      <c r="C1209" s="38">
        <v>245.826859045505</v>
      </c>
      <c r="D1209" s="37" t="s">
        <v>835</v>
      </c>
      <c r="E1209" s="37" t="s">
        <v>836</v>
      </c>
      <c r="F1209" s="37" t="s">
        <v>837</v>
      </c>
      <c r="G1209" s="41">
        <f>C1209*1.05</f>
        <v>258.11820199778</v>
      </c>
    </row>
    <row r="1210" customHeight="1" spans="1:7">
      <c r="A1210" s="37" t="s">
        <v>833</v>
      </c>
      <c r="B1210" s="37" t="s">
        <v>834</v>
      </c>
      <c r="C1210" s="38">
        <v>245.826859045505</v>
      </c>
      <c r="D1210" s="37" t="s">
        <v>23</v>
      </c>
      <c r="E1210" s="37" t="s">
        <v>24</v>
      </c>
      <c r="F1210" s="37" t="s">
        <v>25</v>
      </c>
      <c r="G1210" s="41">
        <f>C1210*1.05</f>
        <v>258.11820199778</v>
      </c>
    </row>
    <row r="1211" customHeight="1" spans="1:7">
      <c r="A1211" s="37" t="s">
        <v>833</v>
      </c>
      <c r="B1211" s="37" t="s">
        <v>834</v>
      </c>
      <c r="C1211" s="38">
        <v>245.826859045505</v>
      </c>
      <c r="D1211" s="37" t="s">
        <v>721</v>
      </c>
      <c r="E1211" s="37" t="s">
        <v>722</v>
      </c>
      <c r="F1211" s="37" t="s">
        <v>723</v>
      </c>
      <c r="G1211" s="41">
        <f>C1211*1.05</f>
        <v>258.11820199778</v>
      </c>
    </row>
    <row r="1212" customHeight="1" spans="1:7">
      <c r="A1212" s="37" t="s">
        <v>833</v>
      </c>
      <c r="B1212" s="37" t="s">
        <v>834</v>
      </c>
      <c r="C1212" s="38">
        <v>245.826859045505</v>
      </c>
      <c r="D1212" s="37" t="s">
        <v>838</v>
      </c>
      <c r="E1212" s="37" t="s">
        <v>839</v>
      </c>
      <c r="F1212" s="37" t="s">
        <v>840</v>
      </c>
      <c r="G1212" s="41">
        <f>C1212*1.05</f>
        <v>258.11820199778</v>
      </c>
    </row>
    <row r="1213" customHeight="1" spans="1:7">
      <c r="A1213" s="37" t="s">
        <v>833</v>
      </c>
      <c r="B1213" s="37" t="s">
        <v>834</v>
      </c>
      <c r="C1213" s="38">
        <v>245.826859045505</v>
      </c>
      <c r="D1213" s="37" t="s">
        <v>12</v>
      </c>
      <c r="E1213" s="37" t="s">
        <v>598</v>
      </c>
      <c r="F1213" s="37" t="s">
        <v>599</v>
      </c>
      <c r="G1213" s="41">
        <f>C1213/8*1.05</f>
        <v>32.2647752497225</v>
      </c>
    </row>
    <row r="1214" customHeight="1" spans="1:7">
      <c r="A1214" s="37" t="s">
        <v>833</v>
      </c>
      <c r="B1214" s="37" t="s">
        <v>834</v>
      </c>
      <c r="C1214" s="38">
        <v>245.826859045505</v>
      </c>
      <c r="D1214" s="37" t="s">
        <v>841</v>
      </c>
      <c r="E1214" s="37" t="s">
        <v>842</v>
      </c>
      <c r="F1214" s="37" t="s">
        <v>843</v>
      </c>
      <c r="G1214" s="41">
        <f t="shared" ref="G1214:G1220" si="77">C1214*1.05</f>
        <v>258.11820199778</v>
      </c>
    </row>
    <row r="1215" customHeight="1" spans="1:7">
      <c r="A1215" s="37" t="s">
        <v>833</v>
      </c>
      <c r="B1215" s="37" t="s">
        <v>278</v>
      </c>
      <c r="C1215" s="38">
        <v>184692.349436561</v>
      </c>
      <c r="D1215" s="37" t="s">
        <v>844</v>
      </c>
      <c r="E1215" s="37" t="s">
        <v>845</v>
      </c>
      <c r="F1215" s="37" t="s">
        <v>846</v>
      </c>
      <c r="G1215" s="41">
        <f t="shared" si="77"/>
        <v>193926.966908389</v>
      </c>
    </row>
    <row r="1216" customHeight="1" spans="1:7">
      <c r="A1216" s="37" t="s">
        <v>833</v>
      </c>
      <c r="B1216" s="37" t="s">
        <v>278</v>
      </c>
      <c r="C1216" s="38">
        <v>184692.349436561</v>
      </c>
      <c r="D1216" s="37" t="s">
        <v>23</v>
      </c>
      <c r="E1216" s="37" t="s">
        <v>24</v>
      </c>
      <c r="F1216" s="37" t="s">
        <v>25</v>
      </c>
      <c r="G1216" s="41">
        <f t="shared" si="77"/>
        <v>193926.966908389</v>
      </c>
    </row>
    <row r="1217" customHeight="1" spans="1:7">
      <c r="A1217" s="37" t="s">
        <v>833</v>
      </c>
      <c r="B1217" s="37" t="s">
        <v>278</v>
      </c>
      <c r="C1217" s="38">
        <v>184692.349436561</v>
      </c>
      <c r="D1217" s="37" t="s">
        <v>26</v>
      </c>
      <c r="E1217" s="37" t="s">
        <v>27</v>
      </c>
      <c r="F1217" s="37" t="s">
        <v>28</v>
      </c>
      <c r="G1217" s="41">
        <f t="shared" si="77"/>
        <v>193926.966908389</v>
      </c>
    </row>
    <row r="1218" customHeight="1" spans="1:7">
      <c r="A1218" s="37" t="s">
        <v>833</v>
      </c>
      <c r="B1218" s="37" t="s">
        <v>278</v>
      </c>
      <c r="C1218" s="38">
        <v>184692.349436561</v>
      </c>
      <c r="D1218" s="37" t="s">
        <v>847</v>
      </c>
      <c r="E1218" s="37" t="s">
        <v>848</v>
      </c>
      <c r="F1218" s="37" t="s">
        <v>849</v>
      </c>
      <c r="G1218" s="41">
        <f t="shared" si="77"/>
        <v>193926.966908389</v>
      </c>
    </row>
    <row r="1219" customHeight="1" spans="1:7">
      <c r="A1219" s="37" t="s">
        <v>833</v>
      </c>
      <c r="B1219" s="37" t="s">
        <v>278</v>
      </c>
      <c r="C1219" s="38">
        <v>184692.349436561</v>
      </c>
      <c r="D1219" s="37" t="s">
        <v>850</v>
      </c>
      <c r="E1219" s="37" t="s">
        <v>851</v>
      </c>
      <c r="F1219" s="37" t="s">
        <v>852</v>
      </c>
      <c r="G1219" s="41">
        <f t="shared" si="77"/>
        <v>193926.966908389</v>
      </c>
    </row>
    <row r="1220" customHeight="1" spans="1:7">
      <c r="A1220" s="37" t="s">
        <v>833</v>
      </c>
      <c r="B1220" s="37" t="s">
        <v>278</v>
      </c>
      <c r="C1220" s="38">
        <v>184692.349436561</v>
      </c>
      <c r="D1220" s="37" t="s">
        <v>853</v>
      </c>
      <c r="E1220" s="37" t="s">
        <v>278</v>
      </c>
      <c r="F1220" s="37" t="s">
        <v>854</v>
      </c>
      <c r="G1220" s="41">
        <f t="shared" si="77"/>
        <v>193926.966908389</v>
      </c>
    </row>
    <row r="1221" customHeight="1" spans="1:7">
      <c r="A1221" s="37" t="s">
        <v>833</v>
      </c>
      <c r="B1221" s="37" t="s">
        <v>278</v>
      </c>
      <c r="C1221" s="38">
        <v>184692.349436561</v>
      </c>
      <c r="D1221" s="37" t="s">
        <v>12</v>
      </c>
      <c r="E1221" s="37" t="s">
        <v>138</v>
      </c>
      <c r="F1221" s="37" t="s">
        <v>139</v>
      </c>
      <c r="G1221" s="41">
        <f>C1221/60*1.05</f>
        <v>3232.11611513982</v>
      </c>
    </row>
    <row r="1222" customHeight="1" spans="1:7">
      <c r="A1222" s="37" t="s">
        <v>833</v>
      </c>
      <c r="B1222" s="37" t="s">
        <v>855</v>
      </c>
      <c r="C1222" s="38">
        <v>4365.93734842361</v>
      </c>
      <c r="D1222" s="37" t="s">
        <v>856</v>
      </c>
      <c r="E1222" s="37" t="s">
        <v>857</v>
      </c>
      <c r="F1222" s="37" t="s">
        <v>858</v>
      </c>
      <c r="G1222" s="41">
        <f>C1222*1.05</f>
        <v>4584.23421584479</v>
      </c>
    </row>
    <row r="1223" customHeight="1" spans="1:7">
      <c r="A1223" s="37" t="s">
        <v>833</v>
      </c>
      <c r="B1223" s="37" t="s">
        <v>855</v>
      </c>
      <c r="C1223" s="38">
        <v>4365.93734842361</v>
      </c>
      <c r="D1223" s="37" t="s">
        <v>23</v>
      </c>
      <c r="E1223" s="37" t="s">
        <v>24</v>
      </c>
      <c r="F1223" s="37" t="s">
        <v>25</v>
      </c>
      <c r="G1223" s="41">
        <f>C1223*1.05</f>
        <v>4584.23421584479</v>
      </c>
    </row>
    <row r="1224" customHeight="1" spans="1:7">
      <c r="A1224" s="37" t="s">
        <v>833</v>
      </c>
      <c r="B1224" s="37" t="s">
        <v>855</v>
      </c>
      <c r="C1224" s="38">
        <v>4365.93734842361</v>
      </c>
      <c r="D1224" s="37" t="s">
        <v>26</v>
      </c>
      <c r="E1224" s="37" t="s">
        <v>27</v>
      </c>
      <c r="F1224" s="37" t="s">
        <v>28</v>
      </c>
      <c r="G1224" s="41">
        <f>C1224*1.05</f>
        <v>4584.23421584479</v>
      </c>
    </row>
    <row r="1225" customHeight="1" spans="1:7">
      <c r="A1225" s="37" t="s">
        <v>833</v>
      </c>
      <c r="B1225" s="37" t="s">
        <v>855</v>
      </c>
      <c r="C1225" s="38">
        <v>4365.93734842361</v>
      </c>
      <c r="D1225" s="37" t="s">
        <v>603</v>
      </c>
      <c r="E1225" s="37" t="s">
        <v>604</v>
      </c>
      <c r="F1225" s="37" t="s">
        <v>605</v>
      </c>
      <c r="G1225" s="41">
        <f t="shared" ref="G1225:G1228" si="78">C1225*1.05</f>
        <v>4584.23421584479</v>
      </c>
    </row>
    <row r="1226" customHeight="1" spans="1:7">
      <c r="A1226" s="37" t="s">
        <v>833</v>
      </c>
      <c r="B1226" s="37" t="s">
        <v>855</v>
      </c>
      <c r="C1226" s="38">
        <v>4365.93734842361</v>
      </c>
      <c r="D1226" s="37" t="s">
        <v>595</v>
      </c>
      <c r="E1226" s="37" t="s">
        <v>596</v>
      </c>
      <c r="F1226" s="37" t="s">
        <v>597</v>
      </c>
      <c r="G1226" s="41">
        <f t="shared" si="78"/>
        <v>4584.23421584479</v>
      </c>
    </row>
    <row r="1227" customHeight="1" spans="1:7">
      <c r="A1227" s="37" t="s">
        <v>833</v>
      </c>
      <c r="B1227" s="37" t="s">
        <v>855</v>
      </c>
      <c r="C1227" s="38">
        <v>4365.93734842361</v>
      </c>
      <c r="D1227" s="37" t="s">
        <v>307</v>
      </c>
      <c r="E1227" s="37" t="s">
        <v>308</v>
      </c>
      <c r="F1227" s="37" t="s">
        <v>309</v>
      </c>
      <c r="G1227" s="41">
        <f t="shared" si="78"/>
        <v>4584.23421584479</v>
      </c>
    </row>
    <row r="1228" customHeight="1" spans="1:7">
      <c r="A1228" s="37" t="s">
        <v>833</v>
      </c>
      <c r="B1228" s="37" t="s">
        <v>855</v>
      </c>
      <c r="C1228" s="38">
        <v>4365.93734842361</v>
      </c>
      <c r="D1228" s="37" t="s">
        <v>838</v>
      </c>
      <c r="E1228" s="37" t="s">
        <v>859</v>
      </c>
      <c r="F1228" s="37" t="s">
        <v>860</v>
      </c>
      <c r="G1228" s="41">
        <f t="shared" si="78"/>
        <v>4584.23421584479</v>
      </c>
    </row>
    <row r="1229" customHeight="1" spans="1:7">
      <c r="A1229" s="37" t="s">
        <v>833</v>
      </c>
      <c r="B1229" s="37" t="s">
        <v>855</v>
      </c>
      <c r="C1229" s="38">
        <v>4365.93734842361</v>
      </c>
      <c r="D1229" s="37" t="s">
        <v>12</v>
      </c>
      <c r="E1229" s="37" t="s">
        <v>13</v>
      </c>
      <c r="F1229" s="37" t="s">
        <v>14</v>
      </c>
      <c r="G1229" s="41">
        <f>C1229/24*1.05</f>
        <v>191.009758993533</v>
      </c>
    </row>
    <row r="1230" customHeight="1" spans="1:7">
      <c r="A1230" s="37" t="s">
        <v>833</v>
      </c>
      <c r="B1230" s="37" t="s">
        <v>855</v>
      </c>
      <c r="C1230" s="38">
        <v>4365.93734842361</v>
      </c>
      <c r="D1230" s="37" t="s">
        <v>861</v>
      </c>
      <c r="E1230" s="37" t="s">
        <v>862</v>
      </c>
      <c r="F1230" s="37" t="s">
        <v>863</v>
      </c>
      <c r="G1230" s="41">
        <f t="shared" ref="G1230:G1236" si="79">C1230*1.05</f>
        <v>4584.23421584479</v>
      </c>
    </row>
    <row r="1231" customHeight="1" spans="1:7">
      <c r="A1231" s="37" t="s">
        <v>833</v>
      </c>
      <c r="B1231" s="37" t="s">
        <v>855</v>
      </c>
      <c r="C1231" s="38">
        <v>4365.93734842361</v>
      </c>
      <c r="D1231" s="37" t="s">
        <v>864</v>
      </c>
      <c r="E1231" s="37" t="s">
        <v>865</v>
      </c>
      <c r="F1231" s="37" t="s">
        <v>866</v>
      </c>
      <c r="G1231" s="41">
        <f t="shared" si="79"/>
        <v>4584.23421584479</v>
      </c>
    </row>
    <row r="1232" customHeight="1" spans="1:7">
      <c r="A1232" s="37" t="s">
        <v>833</v>
      </c>
      <c r="B1232" s="37" t="s">
        <v>859</v>
      </c>
      <c r="C1232" s="38">
        <v>2361.43646183634</v>
      </c>
      <c r="D1232" s="37" t="s">
        <v>856</v>
      </c>
      <c r="E1232" s="37" t="s">
        <v>857</v>
      </c>
      <c r="F1232" s="37" t="s">
        <v>858</v>
      </c>
      <c r="G1232" s="41">
        <f t="shared" si="79"/>
        <v>2479.50828492816</v>
      </c>
    </row>
    <row r="1233" customHeight="1" spans="1:7">
      <c r="A1233" s="37" t="s">
        <v>833</v>
      </c>
      <c r="B1233" s="37" t="s">
        <v>859</v>
      </c>
      <c r="C1233" s="38">
        <v>2361.43646183634</v>
      </c>
      <c r="D1233" s="37" t="s">
        <v>23</v>
      </c>
      <c r="E1233" s="37" t="s">
        <v>24</v>
      </c>
      <c r="F1233" s="37" t="s">
        <v>25</v>
      </c>
      <c r="G1233" s="41">
        <f t="shared" si="79"/>
        <v>2479.50828492816</v>
      </c>
    </row>
    <row r="1234" customHeight="1" spans="1:7">
      <c r="A1234" s="37" t="s">
        <v>833</v>
      </c>
      <c r="B1234" s="37" t="s">
        <v>859</v>
      </c>
      <c r="C1234" s="38">
        <v>2361.43646183634</v>
      </c>
      <c r="D1234" s="37" t="s">
        <v>26</v>
      </c>
      <c r="E1234" s="37" t="s">
        <v>27</v>
      </c>
      <c r="F1234" s="37" t="s">
        <v>28</v>
      </c>
      <c r="G1234" s="41">
        <f t="shared" si="79"/>
        <v>2479.50828492816</v>
      </c>
    </row>
    <row r="1235" customHeight="1" spans="1:7">
      <c r="A1235" s="37" t="s">
        <v>833</v>
      </c>
      <c r="B1235" s="37" t="s">
        <v>859</v>
      </c>
      <c r="C1235" s="38">
        <v>2361.43646183634</v>
      </c>
      <c r="D1235" s="37" t="s">
        <v>850</v>
      </c>
      <c r="E1235" s="37" t="s">
        <v>867</v>
      </c>
      <c r="F1235" s="37" t="s">
        <v>868</v>
      </c>
      <c r="G1235" s="41">
        <f t="shared" si="79"/>
        <v>2479.50828492816</v>
      </c>
    </row>
    <row r="1236" customHeight="1" spans="1:7">
      <c r="A1236" s="37" t="s">
        <v>833</v>
      </c>
      <c r="B1236" s="37" t="s">
        <v>859</v>
      </c>
      <c r="C1236" s="38">
        <v>2361.43646183634</v>
      </c>
      <c r="D1236" s="37" t="s">
        <v>853</v>
      </c>
      <c r="E1236" s="37" t="s">
        <v>859</v>
      </c>
      <c r="F1236" s="37" t="s">
        <v>869</v>
      </c>
      <c r="G1236" s="41">
        <f t="shared" si="79"/>
        <v>2479.50828492816</v>
      </c>
    </row>
    <row r="1237" customHeight="1" spans="1:7">
      <c r="A1237" s="37" t="s">
        <v>833</v>
      </c>
      <c r="B1237" s="37" t="s">
        <v>859</v>
      </c>
      <c r="C1237" s="38">
        <v>2361.43646183634</v>
      </c>
      <c r="D1237" s="37" t="s">
        <v>12</v>
      </c>
      <c r="E1237" s="37" t="s">
        <v>138</v>
      </c>
      <c r="F1237" s="37" t="s">
        <v>139</v>
      </c>
      <c r="G1237" s="41">
        <f>C1237/24*1.05</f>
        <v>103.31284520534</v>
      </c>
    </row>
    <row r="1238" customHeight="1" spans="1:7">
      <c r="A1238" s="37" t="s">
        <v>870</v>
      </c>
      <c r="B1238" s="37" t="s">
        <v>871</v>
      </c>
      <c r="C1238" s="38">
        <v>2694.63271927988</v>
      </c>
      <c r="D1238" s="37" t="s">
        <v>291</v>
      </c>
      <c r="E1238" s="37" t="s">
        <v>292</v>
      </c>
      <c r="F1238" s="37" t="s">
        <v>293</v>
      </c>
      <c r="G1238" s="41">
        <f>C1238*1.05</f>
        <v>2829.36435524387</v>
      </c>
    </row>
    <row r="1239" customHeight="1" spans="1:7">
      <c r="A1239" s="37" t="s">
        <v>870</v>
      </c>
      <c r="B1239" s="37" t="s">
        <v>871</v>
      </c>
      <c r="C1239" s="38">
        <v>2694.63271927988</v>
      </c>
      <c r="D1239" s="37" t="s">
        <v>23</v>
      </c>
      <c r="E1239" s="37" t="s">
        <v>24</v>
      </c>
      <c r="F1239" s="37" t="s">
        <v>25</v>
      </c>
      <c r="G1239" s="41">
        <f>C1239*1.05</f>
        <v>2829.36435524387</v>
      </c>
    </row>
    <row r="1240" customHeight="1" spans="1:7">
      <c r="A1240" s="37" t="s">
        <v>870</v>
      </c>
      <c r="B1240" s="37" t="s">
        <v>871</v>
      </c>
      <c r="C1240" s="38">
        <v>2694.63271927988</v>
      </c>
      <c r="D1240" s="37" t="s">
        <v>69</v>
      </c>
      <c r="E1240" s="37" t="s">
        <v>70</v>
      </c>
      <c r="F1240" s="37" t="s">
        <v>71</v>
      </c>
      <c r="G1240" s="41">
        <f>C1240*1.05</f>
        <v>2829.36435524387</v>
      </c>
    </row>
    <row r="1241" customHeight="1" spans="1:7">
      <c r="A1241" s="37" t="s">
        <v>870</v>
      </c>
      <c r="B1241" s="37" t="s">
        <v>871</v>
      </c>
      <c r="C1241" s="38">
        <v>2694.63271927988</v>
      </c>
      <c r="D1241" s="37" t="s">
        <v>26</v>
      </c>
      <c r="E1241" s="37" t="s">
        <v>27</v>
      </c>
      <c r="F1241" s="37" t="s">
        <v>28</v>
      </c>
      <c r="G1241" s="41">
        <f>C1241*1.05</f>
        <v>2829.36435524387</v>
      </c>
    </row>
    <row r="1242" customHeight="1" spans="1:7">
      <c r="A1242" s="37" t="s">
        <v>870</v>
      </c>
      <c r="B1242" s="37" t="s">
        <v>871</v>
      </c>
      <c r="C1242" s="38">
        <v>2694.63271927988</v>
      </c>
      <c r="D1242" s="37" t="s">
        <v>872</v>
      </c>
      <c r="E1242" s="37" t="s">
        <v>873</v>
      </c>
      <c r="F1242" s="37" t="s">
        <v>874</v>
      </c>
      <c r="G1242" s="41">
        <f>C1242*1.05</f>
        <v>2829.36435524387</v>
      </c>
    </row>
    <row r="1243" customHeight="1" spans="1:7">
      <c r="A1243" s="37" t="s">
        <v>870</v>
      </c>
      <c r="B1243" s="37" t="s">
        <v>871</v>
      </c>
      <c r="C1243" s="38">
        <v>2694.63271927988</v>
      </c>
      <c r="D1243" s="37" t="s">
        <v>272</v>
      </c>
      <c r="E1243" s="37" t="s">
        <v>273</v>
      </c>
      <c r="F1243" s="37" t="s">
        <v>274</v>
      </c>
      <c r="G1243" s="41">
        <f t="shared" ref="G1243:G1244" si="80">C1243*1.05</f>
        <v>2829.36435524387</v>
      </c>
    </row>
    <row r="1244" customHeight="1" spans="1:7">
      <c r="A1244" s="37" t="s">
        <v>870</v>
      </c>
      <c r="B1244" s="37" t="s">
        <v>871</v>
      </c>
      <c r="C1244" s="38">
        <v>2694.63271927988</v>
      </c>
      <c r="D1244" s="37" t="s">
        <v>275</v>
      </c>
      <c r="E1244" s="37" t="s">
        <v>273</v>
      </c>
      <c r="F1244" s="37" t="s">
        <v>276</v>
      </c>
      <c r="G1244" s="41">
        <f t="shared" si="80"/>
        <v>2829.36435524387</v>
      </c>
    </row>
    <row r="1245" customHeight="1" spans="1:7">
      <c r="A1245" s="37" t="s">
        <v>870</v>
      </c>
      <c r="B1245" s="37" t="s">
        <v>871</v>
      </c>
      <c r="C1245" s="38">
        <v>2694.63271927988</v>
      </c>
      <c r="D1245" s="37" t="s">
        <v>12</v>
      </c>
      <c r="E1245" s="37" t="s">
        <v>29</v>
      </c>
      <c r="F1245" s="37" t="s">
        <v>30</v>
      </c>
      <c r="G1245" s="41">
        <f>C1245/6*1.05</f>
        <v>471.560725873979</v>
      </c>
    </row>
    <row r="1246" customHeight="1" spans="1:7">
      <c r="A1246" s="37" t="s">
        <v>870</v>
      </c>
      <c r="B1246" s="37" t="s">
        <v>871</v>
      </c>
      <c r="C1246" s="38">
        <v>2694.63271927988</v>
      </c>
      <c r="D1246" s="37" t="s">
        <v>875</v>
      </c>
      <c r="E1246" s="37" t="s">
        <v>873</v>
      </c>
      <c r="F1246" s="37" t="s">
        <v>876</v>
      </c>
      <c r="G1246" s="41">
        <f t="shared" ref="G1246:G1252" si="81">C1246*1.05</f>
        <v>2829.36435524387</v>
      </c>
    </row>
    <row r="1247" customHeight="1" spans="1:7">
      <c r="A1247" s="37" t="s">
        <v>870</v>
      </c>
      <c r="B1247" s="37" t="s">
        <v>871</v>
      </c>
      <c r="C1247" s="38">
        <v>2694.63271927988</v>
      </c>
      <c r="D1247" s="37" t="s">
        <v>877</v>
      </c>
      <c r="E1247" s="37" t="s">
        <v>878</v>
      </c>
      <c r="F1247" s="37" t="s">
        <v>879</v>
      </c>
      <c r="G1247" s="41">
        <f t="shared" si="81"/>
        <v>2829.36435524387</v>
      </c>
    </row>
    <row r="1248" customHeight="1" spans="1:7">
      <c r="A1248" s="37" t="s">
        <v>870</v>
      </c>
      <c r="B1248" s="37" t="s">
        <v>880</v>
      </c>
      <c r="C1248" s="38">
        <v>5519.06938498486</v>
      </c>
      <c r="D1248" s="37" t="s">
        <v>291</v>
      </c>
      <c r="E1248" s="37" t="s">
        <v>292</v>
      </c>
      <c r="F1248" s="37" t="s">
        <v>293</v>
      </c>
      <c r="G1248" s="41">
        <f t="shared" si="81"/>
        <v>5795.0228542341</v>
      </c>
    </row>
    <row r="1249" customHeight="1" spans="1:7">
      <c r="A1249" s="37" t="s">
        <v>870</v>
      </c>
      <c r="B1249" s="37" t="s">
        <v>880</v>
      </c>
      <c r="C1249" s="38">
        <v>5519.06938498486</v>
      </c>
      <c r="D1249" s="37" t="s">
        <v>23</v>
      </c>
      <c r="E1249" s="37" t="s">
        <v>24</v>
      </c>
      <c r="F1249" s="37" t="s">
        <v>25</v>
      </c>
      <c r="G1249" s="41">
        <f t="shared" si="81"/>
        <v>5795.0228542341</v>
      </c>
    </row>
    <row r="1250" customHeight="1" spans="1:7">
      <c r="A1250" s="37" t="s">
        <v>870</v>
      </c>
      <c r="B1250" s="37" t="s">
        <v>880</v>
      </c>
      <c r="C1250" s="38">
        <v>5519.06938498486</v>
      </c>
      <c r="D1250" s="37" t="s">
        <v>69</v>
      </c>
      <c r="E1250" s="37" t="s">
        <v>70</v>
      </c>
      <c r="F1250" s="37" t="s">
        <v>71</v>
      </c>
      <c r="G1250" s="41">
        <f t="shared" si="81"/>
        <v>5795.0228542341</v>
      </c>
    </row>
    <row r="1251" customHeight="1" spans="1:7">
      <c r="A1251" s="37" t="s">
        <v>870</v>
      </c>
      <c r="B1251" s="37" t="s">
        <v>880</v>
      </c>
      <c r="C1251" s="38">
        <v>5519.06938498486</v>
      </c>
      <c r="D1251" s="37" t="s">
        <v>26</v>
      </c>
      <c r="E1251" s="37" t="s">
        <v>27</v>
      </c>
      <c r="F1251" s="37" t="s">
        <v>28</v>
      </c>
      <c r="G1251" s="41">
        <f t="shared" si="81"/>
        <v>5795.0228542341</v>
      </c>
    </row>
    <row r="1252" customHeight="1" spans="1:7">
      <c r="A1252" s="37" t="s">
        <v>870</v>
      </c>
      <c r="B1252" s="37" t="s">
        <v>880</v>
      </c>
      <c r="C1252" s="38">
        <v>5519.06938498486</v>
      </c>
      <c r="D1252" s="37" t="s">
        <v>485</v>
      </c>
      <c r="E1252" s="37" t="s">
        <v>486</v>
      </c>
      <c r="F1252" s="37" t="s">
        <v>487</v>
      </c>
      <c r="G1252" s="41">
        <f t="shared" si="81"/>
        <v>5795.0228542341</v>
      </c>
    </row>
    <row r="1253" customHeight="1" spans="1:7">
      <c r="A1253" s="37" t="s">
        <v>870</v>
      </c>
      <c r="B1253" s="37" t="s">
        <v>880</v>
      </c>
      <c r="C1253" s="38">
        <v>5519.06938498486</v>
      </c>
      <c r="D1253" s="37" t="s">
        <v>272</v>
      </c>
      <c r="E1253" s="37" t="s">
        <v>273</v>
      </c>
      <c r="F1253" s="37" t="s">
        <v>274</v>
      </c>
      <c r="G1253" s="41">
        <f t="shared" ref="G1253:G1254" si="82">C1253*1.05</f>
        <v>5795.0228542341</v>
      </c>
    </row>
    <row r="1254" customHeight="1" spans="1:7">
      <c r="A1254" s="37" t="s">
        <v>870</v>
      </c>
      <c r="B1254" s="37" t="s">
        <v>880</v>
      </c>
      <c r="C1254" s="38">
        <v>5519.06938498486</v>
      </c>
      <c r="D1254" s="37" t="s">
        <v>275</v>
      </c>
      <c r="E1254" s="37" t="s">
        <v>273</v>
      </c>
      <c r="F1254" s="37" t="s">
        <v>276</v>
      </c>
      <c r="G1254" s="41">
        <f t="shared" si="82"/>
        <v>5795.0228542341</v>
      </c>
    </row>
    <row r="1255" customHeight="1" spans="1:7">
      <c r="A1255" s="37" t="s">
        <v>870</v>
      </c>
      <c r="B1255" s="37" t="s">
        <v>880</v>
      </c>
      <c r="C1255" s="38">
        <v>5519.06938498486</v>
      </c>
      <c r="D1255" s="37" t="s">
        <v>12</v>
      </c>
      <c r="E1255" s="37" t="s">
        <v>29</v>
      </c>
      <c r="F1255" s="37" t="s">
        <v>30</v>
      </c>
      <c r="G1255" s="41">
        <f>C1255/6*1.05</f>
        <v>965.837142372351</v>
      </c>
    </row>
    <row r="1256" customHeight="1" spans="1:7">
      <c r="A1256" s="37" t="s">
        <v>870</v>
      </c>
      <c r="B1256" s="37" t="s">
        <v>880</v>
      </c>
      <c r="C1256" s="38">
        <v>5519.06938498486</v>
      </c>
      <c r="D1256" s="37" t="s">
        <v>875</v>
      </c>
      <c r="E1256" s="37" t="s">
        <v>873</v>
      </c>
      <c r="F1256" s="37" t="s">
        <v>876</v>
      </c>
      <c r="G1256" s="41">
        <f t="shared" ref="G1256:G1260" si="83">C1256*1.05</f>
        <v>5795.0228542341</v>
      </c>
    </row>
    <row r="1257" customHeight="1" spans="1:7">
      <c r="A1257" s="37" t="s">
        <v>870</v>
      </c>
      <c r="B1257" s="37" t="s">
        <v>880</v>
      </c>
      <c r="C1257" s="38">
        <v>5519.06938498486</v>
      </c>
      <c r="D1257" s="37" t="s">
        <v>877</v>
      </c>
      <c r="E1257" s="37" t="s">
        <v>878</v>
      </c>
      <c r="F1257" s="37" t="s">
        <v>879</v>
      </c>
      <c r="G1257" s="41">
        <f t="shared" si="83"/>
        <v>5795.0228542341</v>
      </c>
    </row>
    <row r="1258" customHeight="1" spans="1:7">
      <c r="A1258" s="37" t="s">
        <v>870</v>
      </c>
      <c r="B1258" s="37" t="s">
        <v>881</v>
      </c>
      <c r="C1258" s="38">
        <v>22516.9479691517</v>
      </c>
      <c r="D1258" s="37" t="s">
        <v>23</v>
      </c>
      <c r="E1258" s="37" t="s">
        <v>24</v>
      </c>
      <c r="F1258" s="37" t="s">
        <v>25</v>
      </c>
      <c r="G1258" s="41">
        <f t="shared" si="83"/>
        <v>23642.7953676093</v>
      </c>
    </row>
    <row r="1259" customHeight="1" spans="1:7">
      <c r="A1259" s="37" t="s">
        <v>870</v>
      </c>
      <c r="B1259" s="37" t="s">
        <v>881</v>
      </c>
      <c r="C1259" s="38">
        <v>22516.9479691517</v>
      </c>
      <c r="D1259" s="37" t="s">
        <v>69</v>
      </c>
      <c r="E1259" s="37" t="s">
        <v>70</v>
      </c>
      <c r="F1259" s="37" t="s">
        <v>71</v>
      </c>
      <c r="G1259" s="41">
        <f t="shared" si="83"/>
        <v>23642.7953676093</v>
      </c>
    </row>
    <row r="1260" customHeight="1" spans="1:7">
      <c r="A1260" s="37" t="s">
        <v>870</v>
      </c>
      <c r="B1260" s="37" t="s">
        <v>881</v>
      </c>
      <c r="C1260" s="38">
        <v>22516.9479691517</v>
      </c>
      <c r="D1260" s="37" t="s">
        <v>26</v>
      </c>
      <c r="E1260" s="37" t="s">
        <v>27</v>
      </c>
      <c r="F1260" s="37" t="s">
        <v>28</v>
      </c>
      <c r="G1260" s="41">
        <f t="shared" si="83"/>
        <v>23642.7953676093</v>
      </c>
    </row>
    <row r="1261" customHeight="1" spans="1:7">
      <c r="A1261" s="37" t="s">
        <v>870</v>
      </c>
      <c r="B1261" s="37" t="s">
        <v>881</v>
      </c>
      <c r="C1261" s="38">
        <v>22516.9479691517</v>
      </c>
      <c r="D1261" s="37" t="s">
        <v>72</v>
      </c>
      <c r="E1261" s="37" t="s">
        <v>204</v>
      </c>
      <c r="F1261" s="37" t="s">
        <v>205</v>
      </c>
      <c r="G1261" s="41">
        <f t="shared" ref="G1261:G1262" si="84">C1261*1.05</f>
        <v>23642.7953676093</v>
      </c>
    </row>
    <row r="1262" customHeight="1" spans="1:7">
      <c r="A1262" s="37" t="s">
        <v>870</v>
      </c>
      <c r="B1262" s="37" t="s">
        <v>881</v>
      </c>
      <c r="C1262" s="38">
        <v>22516.9479691517</v>
      </c>
      <c r="D1262" s="37" t="s">
        <v>882</v>
      </c>
      <c r="E1262" s="37" t="s">
        <v>881</v>
      </c>
      <c r="F1262" s="37" t="s">
        <v>883</v>
      </c>
      <c r="G1262" s="41">
        <f t="shared" si="84"/>
        <v>23642.7953676093</v>
      </c>
    </row>
    <row r="1263" customHeight="1" spans="1:7">
      <c r="A1263" s="37" t="s">
        <v>870</v>
      </c>
      <c r="B1263" s="37" t="s">
        <v>881</v>
      </c>
      <c r="C1263" s="38">
        <v>22516.9479691517</v>
      </c>
      <c r="D1263" s="37" t="s">
        <v>12</v>
      </c>
      <c r="E1263" s="37" t="s">
        <v>138</v>
      </c>
      <c r="F1263" s="37" t="s">
        <v>139</v>
      </c>
      <c r="G1263" s="41">
        <f>C1263/64*1.05</f>
        <v>369.418677618895</v>
      </c>
    </row>
    <row r="1264" customHeight="1" spans="1:7">
      <c r="A1264" s="37" t="s">
        <v>870</v>
      </c>
      <c r="B1264" s="37" t="s">
        <v>884</v>
      </c>
      <c r="C1264" s="38">
        <v>14312.32</v>
      </c>
      <c r="D1264" s="37" t="s">
        <v>23</v>
      </c>
      <c r="E1264" s="37" t="s">
        <v>24</v>
      </c>
      <c r="F1264" s="37" t="s">
        <v>25</v>
      </c>
      <c r="G1264" s="41">
        <f>C1264*1.05</f>
        <v>15027.936</v>
      </c>
    </row>
    <row r="1265" customHeight="1" spans="1:7">
      <c r="A1265" s="37" t="s">
        <v>870</v>
      </c>
      <c r="B1265" s="37" t="s">
        <v>884</v>
      </c>
      <c r="C1265" s="38">
        <v>14312.32</v>
      </c>
      <c r="D1265" s="37" t="s">
        <v>69</v>
      </c>
      <c r="E1265" s="37" t="s">
        <v>70</v>
      </c>
      <c r="F1265" s="37" t="s">
        <v>71</v>
      </c>
      <c r="G1265" s="41">
        <f>C1265*2*1.05</f>
        <v>30055.872</v>
      </c>
    </row>
    <row r="1266" customHeight="1" spans="1:7">
      <c r="A1266" s="37" t="s">
        <v>870</v>
      </c>
      <c r="B1266" s="37" t="s">
        <v>884</v>
      </c>
      <c r="C1266" s="38">
        <v>14312.32</v>
      </c>
      <c r="D1266" s="37" t="s">
        <v>26</v>
      </c>
      <c r="E1266" s="37" t="s">
        <v>27</v>
      </c>
      <c r="F1266" s="37" t="s">
        <v>28</v>
      </c>
      <c r="G1266" s="41">
        <f>C1266*1.05</f>
        <v>15027.936</v>
      </c>
    </row>
    <row r="1267" customHeight="1" spans="1:7">
      <c r="A1267" s="37" t="s">
        <v>870</v>
      </c>
      <c r="B1267" s="37" t="s">
        <v>884</v>
      </c>
      <c r="C1267" s="38">
        <v>14312.32</v>
      </c>
      <c r="D1267" s="37" t="s">
        <v>885</v>
      </c>
      <c r="E1267" s="37" t="s">
        <v>886</v>
      </c>
      <c r="F1267" s="37" t="s">
        <v>887</v>
      </c>
      <c r="G1267" s="41">
        <f>C1267*1.05</f>
        <v>15027.936</v>
      </c>
    </row>
    <row r="1268" customHeight="1" spans="1:7">
      <c r="A1268" s="37" t="s">
        <v>870</v>
      </c>
      <c r="B1268" s="37" t="s">
        <v>884</v>
      </c>
      <c r="C1268" s="38">
        <v>14312.32</v>
      </c>
      <c r="D1268" s="37" t="s">
        <v>803</v>
      </c>
      <c r="E1268" s="37" t="s">
        <v>804</v>
      </c>
      <c r="F1268" s="37" t="s">
        <v>805</v>
      </c>
      <c r="G1268" s="41">
        <f t="shared" ref="G1268:G1269" si="85">C1268*1.05</f>
        <v>15027.936</v>
      </c>
    </row>
    <row r="1269" customHeight="1" spans="1:7">
      <c r="A1269" s="37" t="s">
        <v>870</v>
      </c>
      <c r="B1269" s="37" t="s">
        <v>884</v>
      </c>
      <c r="C1269" s="38">
        <v>14312.32</v>
      </c>
      <c r="D1269" s="37" t="s">
        <v>721</v>
      </c>
      <c r="E1269" s="37" t="s">
        <v>722</v>
      </c>
      <c r="F1269" s="37" t="s">
        <v>723</v>
      </c>
      <c r="G1269" s="41">
        <f t="shared" si="85"/>
        <v>15027.936</v>
      </c>
    </row>
    <row r="1270" customHeight="1" spans="1:7">
      <c r="A1270" s="37" t="s">
        <v>870</v>
      </c>
      <c r="B1270" s="37" t="s">
        <v>884</v>
      </c>
      <c r="C1270" s="38">
        <v>14312.32</v>
      </c>
      <c r="D1270" s="37" t="s">
        <v>808</v>
      </c>
      <c r="E1270" s="37" t="s">
        <v>809</v>
      </c>
      <c r="F1270" s="37" t="s">
        <v>810</v>
      </c>
      <c r="G1270" s="41">
        <f t="shared" ref="G1270:G1272" si="86">C1270*1.05</f>
        <v>15027.936</v>
      </c>
    </row>
    <row r="1271" customHeight="1" spans="1:7">
      <c r="A1271" s="37" t="s">
        <v>870</v>
      </c>
      <c r="B1271" s="37" t="s">
        <v>884</v>
      </c>
      <c r="C1271" s="38">
        <v>14312.32</v>
      </c>
      <c r="D1271" s="37" t="s">
        <v>888</v>
      </c>
      <c r="E1271" s="37" t="s">
        <v>429</v>
      </c>
      <c r="F1271" s="37" t="s">
        <v>889</v>
      </c>
      <c r="G1271" s="41">
        <f t="shared" si="86"/>
        <v>15027.936</v>
      </c>
    </row>
    <row r="1272" customHeight="1" spans="1:7">
      <c r="A1272" s="37" t="s">
        <v>870</v>
      </c>
      <c r="B1272" s="37" t="s">
        <v>884</v>
      </c>
      <c r="C1272" s="38">
        <v>14312.32</v>
      </c>
      <c r="D1272" s="37" t="s">
        <v>890</v>
      </c>
      <c r="E1272" s="37" t="s">
        <v>429</v>
      </c>
      <c r="F1272" s="37" t="s">
        <v>891</v>
      </c>
      <c r="G1272" s="41">
        <f t="shared" si="86"/>
        <v>15027.936</v>
      </c>
    </row>
    <row r="1273" customHeight="1" spans="1:7">
      <c r="A1273" s="37" t="s">
        <v>870</v>
      </c>
      <c r="B1273" s="37" t="s">
        <v>884</v>
      </c>
      <c r="C1273" s="38">
        <v>14312.32</v>
      </c>
      <c r="D1273" s="37" t="s">
        <v>12</v>
      </c>
      <c r="E1273" s="37" t="s">
        <v>29</v>
      </c>
      <c r="F1273" s="37" t="s">
        <v>30</v>
      </c>
      <c r="G1273" s="41">
        <f>C1273/10*1.05</f>
        <v>1502.7936</v>
      </c>
    </row>
    <row r="1274" customHeight="1" spans="1:7">
      <c r="A1274" s="37" t="s">
        <v>870</v>
      </c>
      <c r="B1274" s="37" t="s">
        <v>884</v>
      </c>
      <c r="C1274" s="38">
        <v>14312.32</v>
      </c>
      <c r="D1274" s="37" t="s">
        <v>726</v>
      </c>
      <c r="E1274" s="37" t="s">
        <v>727</v>
      </c>
      <c r="F1274" s="37" t="s">
        <v>728</v>
      </c>
      <c r="G1274" s="41">
        <f t="shared" ref="G1274:G1280" si="87">C1274*1.05</f>
        <v>15027.936</v>
      </c>
    </row>
    <row r="1275" customHeight="1" spans="1:7">
      <c r="A1275" s="37" t="s">
        <v>870</v>
      </c>
      <c r="B1275" s="37" t="s">
        <v>429</v>
      </c>
      <c r="C1275" s="38">
        <v>45274.6793780971</v>
      </c>
      <c r="D1275" s="37" t="s">
        <v>892</v>
      </c>
      <c r="E1275" s="37" t="s">
        <v>73</v>
      </c>
      <c r="F1275" s="37" t="s">
        <v>893</v>
      </c>
      <c r="G1275" s="41">
        <f t="shared" si="87"/>
        <v>47538.413347002</v>
      </c>
    </row>
    <row r="1276" customHeight="1" spans="1:7">
      <c r="A1276" s="37" t="s">
        <v>870</v>
      </c>
      <c r="B1276" s="37" t="s">
        <v>429</v>
      </c>
      <c r="C1276" s="38">
        <v>45274.6793780971</v>
      </c>
      <c r="D1276" s="37" t="s">
        <v>23</v>
      </c>
      <c r="E1276" s="37" t="s">
        <v>24</v>
      </c>
      <c r="F1276" s="37" t="s">
        <v>25</v>
      </c>
      <c r="G1276" s="41">
        <f t="shared" si="87"/>
        <v>47538.413347002</v>
      </c>
    </row>
    <row r="1277" customHeight="1" spans="1:7">
      <c r="A1277" s="37" t="s">
        <v>870</v>
      </c>
      <c r="B1277" s="37" t="s">
        <v>429</v>
      </c>
      <c r="C1277" s="38">
        <v>45274.6793780971</v>
      </c>
      <c r="D1277" s="37" t="s">
        <v>69</v>
      </c>
      <c r="E1277" s="37" t="s">
        <v>70</v>
      </c>
      <c r="F1277" s="37" t="s">
        <v>71</v>
      </c>
      <c r="G1277" s="41">
        <f t="shared" si="87"/>
        <v>47538.413347002</v>
      </c>
    </row>
    <row r="1278" customHeight="1" spans="1:7">
      <c r="A1278" s="37" t="s">
        <v>870</v>
      </c>
      <c r="B1278" s="37" t="s">
        <v>429</v>
      </c>
      <c r="C1278" s="38">
        <v>45274.6793780971</v>
      </c>
      <c r="D1278" s="37" t="s">
        <v>26</v>
      </c>
      <c r="E1278" s="37" t="s">
        <v>27</v>
      </c>
      <c r="F1278" s="37" t="s">
        <v>28</v>
      </c>
      <c r="G1278" s="41">
        <f t="shared" si="87"/>
        <v>47538.413347002</v>
      </c>
    </row>
    <row r="1279" customHeight="1" spans="1:7">
      <c r="A1279" s="37" t="s">
        <v>870</v>
      </c>
      <c r="B1279" s="37" t="s">
        <v>429</v>
      </c>
      <c r="C1279" s="38">
        <v>45274.6793780971</v>
      </c>
      <c r="D1279" s="37" t="s">
        <v>808</v>
      </c>
      <c r="E1279" s="37" t="s">
        <v>809</v>
      </c>
      <c r="F1279" s="37" t="s">
        <v>810</v>
      </c>
      <c r="G1279" s="41">
        <f t="shared" si="87"/>
        <v>47538.413347002</v>
      </c>
    </row>
    <row r="1280" customHeight="1" spans="1:7">
      <c r="A1280" s="37" t="s">
        <v>870</v>
      </c>
      <c r="B1280" s="37" t="s">
        <v>429</v>
      </c>
      <c r="C1280" s="38">
        <v>45274.6793780971</v>
      </c>
      <c r="D1280" s="37" t="s">
        <v>894</v>
      </c>
      <c r="E1280" s="37" t="s">
        <v>429</v>
      </c>
      <c r="F1280" s="37" t="s">
        <v>895</v>
      </c>
      <c r="G1280" s="41">
        <f t="shared" si="87"/>
        <v>47538.413347002</v>
      </c>
    </row>
    <row r="1281" customHeight="1" spans="1:7">
      <c r="A1281" s="37" t="s">
        <v>870</v>
      </c>
      <c r="B1281" s="37" t="s">
        <v>429</v>
      </c>
      <c r="C1281" s="38">
        <v>45274.6793780971</v>
      </c>
      <c r="D1281" s="37" t="s">
        <v>882</v>
      </c>
      <c r="E1281" s="37" t="s">
        <v>429</v>
      </c>
      <c r="F1281" s="37" t="s">
        <v>896</v>
      </c>
      <c r="G1281" s="41">
        <f t="shared" ref="G1281:G1282" si="88">C1281*1.05</f>
        <v>47538.413347002</v>
      </c>
    </row>
    <row r="1282" customHeight="1" spans="1:7">
      <c r="A1282" s="37" t="s">
        <v>870</v>
      </c>
      <c r="B1282" s="37" t="s">
        <v>429</v>
      </c>
      <c r="C1282" s="38">
        <v>45274.6793780971</v>
      </c>
      <c r="D1282" s="37" t="s">
        <v>897</v>
      </c>
      <c r="E1282" s="37" t="s">
        <v>429</v>
      </c>
      <c r="F1282" s="37" t="s">
        <v>898</v>
      </c>
      <c r="G1282" s="41">
        <f t="shared" si="88"/>
        <v>47538.413347002</v>
      </c>
    </row>
    <row r="1283" customHeight="1" spans="1:7">
      <c r="A1283" s="37" t="s">
        <v>870</v>
      </c>
      <c r="B1283" s="37" t="s">
        <v>429</v>
      </c>
      <c r="C1283" s="38">
        <v>45274.6793780971</v>
      </c>
      <c r="D1283" s="37" t="s">
        <v>12</v>
      </c>
      <c r="E1283" s="37" t="s">
        <v>29</v>
      </c>
      <c r="F1283" s="37" t="s">
        <v>30</v>
      </c>
      <c r="G1283" s="41">
        <f>C1283/48*1.05</f>
        <v>990.383611395874</v>
      </c>
    </row>
    <row r="1284" customHeight="1" spans="1:7">
      <c r="A1284" s="37" t="s">
        <v>870</v>
      </c>
      <c r="B1284" s="37" t="s">
        <v>813</v>
      </c>
      <c r="C1284" s="38">
        <v>7986.90694201257</v>
      </c>
      <c r="D1284" s="37" t="s">
        <v>23</v>
      </c>
      <c r="E1284" s="37" t="s">
        <v>24</v>
      </c>
      <c r="F1284" s="37" t="s">
        <v>25</v>
      </c>
      <c r="G1284" s="41">
        <f>C1284*1.05</f>
        <v>8386.2522891132</v>
      </c>
    </row>
    <row r="1285" customHeight="1" spans="1:7">
      <c r="A1285" s="37" t="s">
        <v>870</v>
      </c>
      <c r="B1285" s="37" t="s">
        <v>813</v>
      </c>
      <c r="C1285" s="38">
        <v>7986.90694201257</v>
      </c>
      <c r="D1285" s="37" t="s">
        <v>69</v>
      </c>
      <c r="E1285" s="37" t="s">
        <v>70</v>
      </c>
      <c r="F1285" s="37" t="s">
        <v>71</v>
      </c>
      <c r="G1285" s="41">
        <f>C1285*2*1.05</f>
        <v>16772.5045782264</v>
      </c>
    </row>
    <row r="1286" customHeight="1" spans="1:7">
      <c r="A1286" s="37" t="s">
        <v>870</v>
      </c>
      <c r="B1286" s="37" t="s">
        <v>813</v>
      </c>
      <c r="C1286" s="38">
        <v>7986.90694201257</v>
      </c>
      <c r="D1286" s="37" t="s">
        <v>26</v>
      </c>
      <c r="E1286" s="37" t="s">
        <v>27</v>
      </c>
      <c r="F1286" s="37" t="s">
        <v>28</v>
      </c>
      <c r="G1286" s="41">
        <f>C1286*1.05</f>
        <v>8386.2522891132</v>
      </c>
    </row>
    <row r="1287" customHeight="1" spans="1:7">
      <c r="A1287" s="37" t="s">
        <v>870</v>
      </c>
      <c r="B1287" s="37" t="s">
        <v>813</v>
      </c>
      <c r="C1287" s="38">
        <v>7986.90694201257</v>
      </c>
      <c r="D1287" s="37" t="s">
        <v>899</v>
      </c>
      <c r="E1287" s="37" t="s">
        <v>900</v>
      </c>
      <c r="F1287" s="37" t="s">
        <v>901</v>
      </c>
      <c r="G1287" s="41">
        <f>C1287*1.05</f>
        <v>8386.2522891132</v>
      </c>
    </row>
    <row r="1288" customHeight="1" spans="1:7">
      <c r="A1288" s="37" t="s">
        <v>870</v>
      </c>
      <c r="B1288" s="37" t="s">
        <v>813</v>
      </c>
      <c r="C1288" s="38">
        <v>7986.90694201257</v>
      </c>
      <c r="D1288" s="37" t="s">
        <v>803</v>
      </c>
      <c r="E1288" s="37" t="s">
        <v>804</v>
      </c>
      <c r="F1288" s="37" t="s">
        <v>805</v>
      </c>
      <c r="G1288" s="41">
        <f t="shared" ref="G1288:G1289" si="89">C1288*1.05</f>
        <v>8386.2522891132</v>
      </c>
    </row>
    <row r="1289" customHeight="1" spans="1:7">
      <c r="A1289" s="37" t="s">
        <v>870</v>
      </c>
      <c r="B1289" s="37" t="s">
        <v>813</v>
      </c>
      <c r="C1289" s="38">
        <v>7986.90694201257</v>
      </c>
      <c r="D1289" s="37" t="s">
        <v>721</v>
      </c>
      <c r="E1289" s="37" t="s">
        <v>722</v>
      </c>
      <c r="F1289" s="37" t="s">
        <v>723</v>
      </c>
      <c r="G1289" s="41">
        <f t="shared" si="89"/>
        <v>8386.2522891132</v>
      </c>
    </row>
    <row r="1290" customHeight="1" spans="1:7">
      <c r="A1290" s="37" t="s">
        <v>870</v>
      </c>
      <c r="B1290" s="37" t="s">
        <v>813</v>
      </c>
      <c r="C1290" s="38">
        <v>7986.90694201257</v>
      </c>
      <c r="D1290" s="37" t="s">
        <v>902</v>
      </c>
      <c r="E1290" s="37" t="s">
        <v>903</v>
      </c>
      <c r="F1290" s="37" t="s">
        <v>904</v>
      </c>
      <c r="G1290" s="41">
        <f t="shared" ref="G1290:G1291" si="90">C1290*1.05</f>
        <v>8386.2522891132</v>
      </c>
    </row>
    <row r="1291" customHeight="1" spans="1:7">
      <c r="A1291" s="37" t="s">
        <v>870</v>
      </c>
      <c r="B1291" s="37" t="s">
        <v>813</v>
      </c>
      <c r="C1291" s="38">
        <v>7986.90694201257</v>
      </c>
      <c r="D1291" s="37" t="s">
        <v>890</v>
      </c>
      <c r="E1291" s="37" t="s">
        <v>202</v>
      </c>
      <c r="F1291" s="37" t="s">
        <v>905</v>
      </c>
      <c r="G1291" s="41">
        <f t="shared" si="90"/>
        <v>8386.2522891132</v>
      </c>
    </row>
    <row r="1292" customHeight="1" spans="1:7">
      <c r="A1292" s="37" t="s">
        <v>870</v>
      </c>
      <c r="B1292" s="37" t="s">
        <v>813</v>
      </c>
      <c r="C1292" s="38">
        <v>7986.90694201257</v>
      </c>
      <c r="D1292" s="37" t="s">
        <v>12</v>
      </c>
      <c r="E1292" s="37" t="s">
        <v>29</v>
      </c>
      <c r="F1292" s="37" t="s">
        <v>30</v>
      </c>
      <c r="G1292" s="41">
        <f>C1292/10*1.05</f>
        <v>838.62522891132</v>
      </c>
    </row>
    <row r="1293" customHeight="1" spans="1:7">
      <c r="A1293" s="37" t="s">
        <v>870</v>
      </c>
      <c r="B1293" s="37" t="s">
        <v>813</v>
      </c>
      <c r="C1293" s="38">
        <v>7986.90694201257</v>
      </c>
      <c r="D1293" s="37" t="s">
        <v>726</v>
      </c>
      <c r="E1293" s="37" t="s">
        <v>727</v>
      </c>
      <c r="F1293" s="37" t="s">
        <v>728</v>
      </c>
      <c r="G1293" s="41">
        <f t="shared" ref="G1293:G1297" si="91">C1293*1.05</f>
        <v>8386.2522891132</v>
      </c>
    </row>
    <row r="1294" customHeight="1" spans="1:7">
      <c r="A1294" s="37" t="s">
        <v>870</v>
      </c>
      <c r="B1294" s="37" t="s">
        <v>813</v>
      </c>
      <c r="C1294" s="38">
        <v>7986.90694201257</v>
      </c>
      <c r="D1294" s="37" t="s">
        <v>906</v>
      </c>
      <c r="E1294" s="37" t="s">
        <v>727</v>
      </c>
      <c r="F1294" s="37" t="s">
        <v>907</v>
      </c>
      <c r="G1294" s="41">
        <f t="shared" si="91"/>
        <v>8386.2522891132</v>
      </c>
    </row>
    <row r="1295" customHeight="1" spans="1:7">
      <c r="A1295" s="37" t="s">
        <v>870</v>
      </c>
      <c r="B1295" s="37" t="s">
        <v>202</v>
      </c>
      <c r="C1295" s="38">
        <v>7601.69403824522</v>
      </c>
      <c r="D1295" s="37" t="s">
        <v>23</v>
      </c>
      <c r="E1295" s="37" t="s">
        <v>24</v>
      </c>
      <c r="F1295" s="37" t="s">
        <v>25</v>
      </c>
      <c r="G1295" s="41">
        <f t="shared" si="91"/>
        <v>7981.77874015748</v>
      </c>
    </row>
    <row r="1296" customHeight="1" spans="1:7">
      <c r="A1296" s="37" t="s">
        <v>870</v>
      </c>
      <c r="B1296" s="37" t="s">
        <v>202</v>
      </c>
      <c r="C1296" s="38">
        <v>7601.69403824522</v>
      </c>
      <c r="D1296" s="37" t="s">
        <v>69</v>
      </c>
      <c r="E1296" s="37" t="s">
        <v>70</v>
      </c>
      <c r="F1296" s="37" t="s">
        <v>71</v>
      </c>
      <c r="G1296" s="41">
        <f t="shared" si="91"/>
        <v>7981.77874015748</v>
      </c>
    </row>
    <row r="1297" customHeight="1" spans="1:7">
      <c r="A1297" s="37" t="s">
        <v>870</v>
      </c>
      <c r="B1297" s="37" t="s">
        <v>202</v>
      </c>
      <c r="C1297" s="38">
        <v>7601.69403824522</v>
      </c>
      <c r="D1297" s="37" t="s">
        <v>26</v>
      </c>
      <c r="E1297" s="37" t="s">
        <v>27</v>
      </c>
      <c r="F1297" s="37" t="s">
        <v>28</v>
      </c>
      <c r="G1297" s="41">
        <f t="shared" si="91"/>
        <v>7981.77874015748</v>
      </c>
    </row>
    <row r="1298" customHeight="1" spans="1:7">
      <c r="A1298" s="37" t="s">
        <v>870</v>
      </c>
      <c r="B1298" s="37" t="s">
        <v>202</v>
      </c>
      <c r="C1298" s="38">
        <v>7601.69403824522</v>
      </c>
      <c r="D1298" s="37" t="s">
        <v>902</v>
      </c>
      <c r="E1298" s="37" t="s">
        <v>903</v>
      </c>
      <c r="F1298" s="37" t="s">
        <v>904</v>
      </c>
      <c r="G1298" s="41">
        <f t="shared" ref="G1298:G1299" si="92">C1298*1.05</f>
        <v>7981.77874015748</v>
      </c>
    </row>
    <row r="1299" customHeight="1" spans="1:7">
      <c r="A1299" s="37" t="s">
        <v>870</v>
      </c>
      <c r="B1299" s="37" t="s">
        <v>202</v>
      </c>
      <c r="C1299" s="38">
        <v>7601.69403824522</v>
      </c>
      <c r="D1299" s="37" t="s">
        <v>882</v>
      </c>
      <c r="E1299" s="37" t="s">
        <v>202</v>
      </c>
      <c r="F1299" s="37" t="s">
        <v>908</v>
      </c>
      <c r="G1299" s="41">
        <f t="shared" si="92"/>
        <v>7981.77874015748</v>
      </c>
    </row>
    <row r="1300" customHeight="1" spans="1:7">
      <c r="A1300" s="37" t="s">
        <v>870</v>
      </c>
      <c r="B1300" s="37" t="s">
        <v>202</v>
      </c>
      <c r="C1300" s="38">
        <v>7601.69403824522</v>
      </c>
      <c r="D1300" s="37" t="s">
        <v>12</v>
      </c>
      <c r="E1300" s="37" t="s">
        <v>598</v>
      </c>
      <c r="F1300" s="37" t="s">
        <v>599</v>
      </c>
      <c r="G1300" s="41">
        <f>C1300/30*1.05</f>
        <v>266.059291338583</v>
      </c>
    </row>
    <row r="1301" customHeight="1" spans="1:7">
      <c r="A1301" s="37" t="s">
        <v>909</v>
      </c>
      <c r="B1301" s="37" t="s">
        <v>181</v>
      </c>
      <c r="C1301" s="38">
        <v>6499.60936982673</v>
      </c>
      <c r="D1301" s="37" t="s">
        <v>23</v>
      </c>
      <c r="E1301" s="37" t="s">
        <v>24</v>
      </c>
      <c r="F1301" s="37" t="s">
        <v>25</v>
      </c>
      <c r="G1301" s="41">
        <f>C1301*2*1.05</f>
        <v>13649.1796766361</v>
      </c>
    </row>
    <row r="1302" customHeight="1" spans="1:7">
      <c r="A1302" s="37" t="s">
        <v>909</v>
      </c>
      <c r="B1302" s="37" t="s">
        <v>181</v>
      </c>
      <c r="C1302" s="38">
        <v>6499.60936982673</v>
      </c>
      <c r="D1302" s="37" t="s">
        <v>26</v>
      </c>
      <c r="E1302" s="37" t="s">
        <v>27</v>
      </c>
      <c r="F1302" s="37" t="s">
        <v>28</v>
      </c>
      <c r="G1302" s="41">
        <f>C1302*1.05</f>
        <v>6824.58983831807</v>
      </c>
    </row>
    <row r="1303" customHeight="1" spans="1:7">
      <c r="A1303" s="37" t="s">
        <v>909</v>
      </c>
      <c r="B1303" s="37" t="s">
        <v>181</v>
      </c>
      <c r="C1303" s="38">
        <v>6499.60936982673</v>
      </c>
      <c r="D1303" s="37" t="s">
        <v>910</v>
      </c>
      <c r="E1303" s="37" t="s">
        <v>182</v>
      </c>
      <c r="F1303" s="37" t="s">
        <v>911</v>
      </c>
      <c r="G1303" s="41">
        <f>C1303*1.05</f>
        <v>6824.58983831807</v>
      </c>
    </row>
    <row r="1304" customHeight="1" spans="1:7">
      <c r="A1304" s="37" t="s">
        <v>909</v>
      </c>
      <c r="B1304" s="37" t="s">
        <v>181</v>
      </c>
      <c r="C1304" s="38">
        <v>6499.60936982673</v>
      </c>
      <c r="D1304" s="37" t="s">
        <v>912</v>
      </c>
      <c r="E1304" s="37" t="s">
        <v>70</v>
      </c>
      <c r="F1304" s="37" t="s">
        <v>913</v>
      </c>
      <c r="G1304" s="41">
        <f>C1304*20*0.84/1000</f>
        <v>109.193437413089</v>
      </c>
    </row>
    <row r="1305" customHeight="1" spans="1:7">
      <c r="A1305" s="37" t="s">
        <v>909</v>
      </c>
      <c r="B1305" s="37" t="s">
        <v>181</v>
      </c>
      <c r="C1305" s="38">
        <v>6499.60936982673</v>
      </c>
      <c r="D1305" s="37" t="s">
        <v>914</v>
      </c>
      <c r="E1305" s="37" t="s">
        <v>186</v>
      </c>
      <c r="F1305" s="37" t="s">
        <v>915</v>
      </c>
      <c r="G1305" s="41">
        <f>C1305*1.05</f>
        <v>6824.58983831807</v>
      </c>
    </row>
    <row r="1306" customHeight="1" spans="1:7">
      <c r="A1306" s="37" t="s">
        <v>909</v>
      </c>
      <c r="B1306" s="37" t="s">
        <v>181</v>
      </c>
      <c r="C1306" s="38">
        <v>6499.60936982673</v>
      </c>
      <c r="D1306" s="37" t="s">
        <v>12</v>
      </c>
      <c r="E1306" s="37" t="s">
        <v>598</v>
      </c>
      <c r="F1306" s="37" t="s">
        <v>599</v>
      </c>
      <c r="G1306" s="41">
        <f>C1306/50*1.05</f>
        <v>136.491796766361</v>
      </c>
    </row>
    <row r="1307" customHeight="1" spans="1:7">
      <c r="A1307" s="37" t="s">
        <v>909</v>
      </c>
      <c r="B1307" s="37" t="s">
        <v>719</v>
      </c>
      <c r="C1307" s="38">
        <v>12724.8679071281</v>
      </c>
      <c r="D1307" s="37" t="s">
        <v>715</v>
      </c>
      <c r="E1307" s="37" t="s">
        <v>716</v>
      </c>
      <c r="F1307" s="37" t="s">
        <v>717</v>
      </c>
      <c r="G1307" s="41">
        <f>C1307*1.05</f>
        <v>13361.1113024845</v>
      </c>
    </row>
    <row r="1308" customHeight="1" spans="1:7">
      <c r="A1308" s="37" t="s">
        <v>909</v>
      </c>
      <c r="B1308" s="37" t="s">
        <v>719</v>
      </c>
      <c r="C1308" s="38">
        <v>12724.8679071281</v>
      </c>
      <c r="D1308" s="37" t="s">
        <v>23</v>
      </c>
      <c r="E1308" s="37" t="s">
        <v>24</v>
      </c>
      <c r="F1308" s="37" t="s">
        <v>25</v>
      </c>
      <c r="G1308" s="41">
        <f>C1308*1.05</f>
        <v>13361.1113024845</v>
      </c>
    </row>
    <row r="1309" customHeight="1" spans="1:7">
      <c r="A1309" s="37" t="s">
        <v>909</v>
      </c>
      <c r="B1309" s="37" t="s">
        <v>719</v>
      </c>
      <c r="C1309" s="38">
        <v>12724.8679071281</v>
      </c>
      <c r="D1309" s="37" t="s">
        <v>916</v>
      </c>
      <c r="E1309" s="37" t="s">
        <v>719</v>
      </c>
      <c r="F1309" s="37" t="s">
        <v>917</v>
      </c>
      <c r="G1309" s="41">
        <f t="shared" ref="G1309:G1310" si="93">C1309*1.05</f>
        <v>13361.1113024845</v>
      </c>
    </row>
    <row r="1310" customHeight="1" spans="1:7">
      <c r="A1310" s="37" t="s">
        <v>909</v>
      </c>
      <c r="B1310" s="37" t="s">
        <v>719</v>
      </c>
      <c r="C1310" s="38">
        <v>12724.8679071281</v>
      </c>
      <c r="D1310" s="37" t="s">
        <v>724</v>
      </c>
      <c r="E1310" s="37" t="s">
        <v>716</v>
      </c>
      <c r="F1310" s="37" t="s">
        <v>725</v>
      </c>
      <c r="G1310" s="41">
        <f t="shared" si="93"/>
        <v>13361.1113024845</v>
      </c>
    </row>
    <row r="1311" customHeight="1" spans="1:7">
      <c r="A1311" s="37" t="s">
        <v>909</v>
      </c>
      <c r="B1311" s="37" t="s">
        <v>719</v>
      </c>
      <c r="C1311" s="38">
        <v>12724.8679071281</v>
      </c>
      <c r="D1311" s="37" t="s">
        <v>12</v>
      </c>
      <c r="E1311" s="37" t="s">
        <v>208</v>
      </c>
      <c r="F1311" s="37" t="s">
        <v>209</v>
      </c>
      <c r="G1311" s="41">
        <f>C1311/48*1.05</f>
        <v>278.356485468427</v>
      </c>
    </row>
    <row r="1312" customHeight="1" spans="1:7">
      <c r="A1312" s="37" t="s">
        <v>918</v>
      </c>
      <c r="B1312" s="37" t="s">
        <v>8</v>
      </c>
      <c r="C1312" s="38">
        <v>147.263521288838</v>
      </c>
      <c r="D1312" s="37" t="s">
        <v>9</v>
      </c>
      <c r="E1312" s="37" t="s">
        <v>47</v>
      </c>
      <c r="F1312" s="37" t="s">
        <v>48</v>
      </c>
      <c r="G1312" s="41">
        <f>C1312*1.05</f>
        <v>154.62669735328</v>
      </c>
    </row>
    <row r="1313" customHeight="1" spans="1:7">
      <c r="A1313" s="37" t="s">
        <v>918</v>
      </c>
      <c r="B1313" s="37" t="s">
        <v>8</v>
      </c>
      <c r="C1313" s="38">
        <v>147.263521288838</v>
      </c>
      <c r="D1313" s="37" t="s">
        <v>12</v>
      </c>
      <c r="E1313" s="37" t="s">
        <v>29</v>
      </c>
      <c r="F1313" s="37" t="s">
        <v>30</v>
      </c>
      <c r="G1313" s="41">
        <f>C1313/10*1.05</f>
        <v>15.462669735328</v>
      </c>
    </row>
    <row r="1314" customHeight="1" spans="1:7">
      <c r="A1314" s="37" t="s">
        <v>919</v>
      </c>
      <c r="B1314" s="37" t="s">
        <v>401</v>
      </c>
      <c r="C1314" s="38">
        <v>130.385029465095</v>
      </c>
      <c r="D1314" s="37" t="s">
        <v>9</v>
      </c>
      <c r="E1314" s="37" t="s">
        <v>47</v>
      </c>
      <c r="F1314" s="37" t="s">
        <v>48</v>
      </c>
      <c r="G1314" s="41">
        <f>C1314*1.05</f>
        <v>136.90428093835</v>
      </c>
    </row>
    <row r="1315" customHeight="1" spans="1:7">
      <c r="A1315" s="37" t="s">
        <v>919</v>
      </c>
      <c r="B1315" s="37" t="s">
        <v>401</v>
      </c>
      <c r="C1315" s="38">
        <v>130.385029465095</v>
      </c>
      <c r="D1315" s="37" t="s">
        <v>12</v>
      </c>
      <c r="E1315" s="37" t="s">
        <v>29</v>
      </c>
      <c r="F1315" s="37" t="s">
        <v>30</v>
      </c>
      <c r="G1315" s="41">
        <f>C1315/6*1.05</f>
        <v>22.8173801563916</v>
      </c>
    </row>
    <row r="1316" customHeight="1" spans="1:7">
      <c r="A1316" s="37" t="s">
        <v>920</v>
      </c>
      <c r="B1316" s="37" t="s">
        <v>8</v>
      </c>
      <c r="C1316" s="38">
        <v>164.71554609066</v>
      </c>
      <c r="D1316" s="37" t="s">
        <v>9</v>
      </c>
      <c r="E1316" s="37" t="s">
        <v>47</v>
      </c>
      <c r="F1316" s="37" t="s">
        <v>48</v>
      </c>
      <c r="G1316" s="41">
        <f>C1316*1.05</f>
        <v>172.951323395193</v>
      </c>
    </row>
    <row r="1317" customHeight="1" spans="1:7">
      <c r="A1317" s="37" t="s">
        <v>920</v>
      </c>
      <c r="B1317" s="37" t="s">
        <v>8</v>
      </c>
      <c r="C1317" s="38">
        <v>164.71554609066</v>
      </c>
      <c r="D1317" s="37" t="s">
        <v>12</v>
      </c>
      <c r="E1317" s="37" t="s">
        <v>29</v>
      </c>
      <c r="F1317" s="37" t="s">
        <v>30</v>
      </c>
      <c r="G1317" s="41">
        <f>C1317/6*1.05</f>
        <v>28.8252205658655</v>
      </c>
    </row>
    <row r="1318" customHeight="1" spans="1:7">
      <c r="A1318" s="37" t="s">
        <v>921</v>
      </c>
      <c r="B1318" s="37" t="s">
        <v>8</v>
      </c>
      <c r="C1318" s="38">
        <v>84.1062551781276</v>
      </c>
      <c r="D1318" s="37" t="s">
        <v>9</v>
      </c>
      <c r="E1318" s="37" t="s">
        <v>50</v>
      </c>
      <c r="F1318" s="37" t="s">
        <v>51</v>
      </c>
      <c r="G1318" s="41">
        <f>C1318*1.05</f>
        <v>88.311567937034</v>
      </c>
    </row>
    <row r="1319" customHeight="1" spans="1:7">
      <c r="A1319" s="37" t="s">
        <v>921</v>
      </c>
      <c r="B1319" s="37" t="s">
        <v>8</v>
      </c>
      <c r="C1319" s="38">
        <v>84.1062551781276</v>
      </c>
      <c r="D1319" s="37" t="s">
        <v>12</v>
      </c>
      <c r="E1319" s="37" t="s">
        <v>13</v>
      </c>
      <c r="F1319" s="37" t="s">
        <v>14</v>
      </c>
      <c r="G1319" s="41">
        <f>C1319/15*1.05</f>
        <v>5.88743786246893</v>
      </c>
    </row>
    <row r="1320" customHeight="1" spans="1:7">
      <c r="A1320" s="37" t="s">
        <v>921</v>
      </c>
      <c r="B1320" s="37" t="s">
        <v>8</v>
      </c>
      <c r="C1320" s="38">
        <v>84.1062551781276</v>
      </c>
      <c r="D1320" s="37" t="s">
        <v>76</v>
      </c>
      <c r="E1320" s="37" t="s">
        <v>116</v>
      </c>
      <c r="F1320" s="37" t="s">
        <v>117</v>
      </c>
      <c r="G1320" s="41">
        <f>C1320*1.05</f>
        <v>88.311567937034</v>
      </c>
    </row>
    <row r="1321" customHeight="1" spans="1:7">
      <c r="A1321" s="37" t="s">
        <v>922</v>
      </c>
      <c r="B1321" s="37" t="s">
        <v>8</v>
      </c>
      <c r="C1321" s="38">
        <v>145.122886597938</v>
      </c>
      <c r="D1321" s="37" t="s">
        <v>9</v>
      </c>
      <c r="E1321" s="37" t="s">
        <v>151</v>
      </c>
      <c r="F1321" s="37" t="s">
        <v>152</v>
      </c>
      <c r="G1321" s="41">
        <f>C1321*1.05</f>
        <v>152.379030927835</v>
      </c>
    </row>
    <row r="1322" customHeight="1" spans="1:7">
      <c r="A1322" s="37" t="s">
        <v>922</v>
      </c>
      <c r="B1322" s="37" t="s">
        <v>8</v>
      </c>
      <c r="C1322" s="38">
        <v>145.122886597938</v>
      </c>
      <c r="D1322" s="37" t="s">
        <v>12</v>
      </c>
      <c r="E1322" s="37" t="s">
        <v>13</v>
      </c>
      <c r="F1322" s="37" t="s">
        <v>14</v>
      </c>
      <c r="G1322" s="41">
        <f>C1322/15*1.05</f>
        <v>10.1586020618557</v>
      </c>
    </row>
    <row r="1323" customHeight="1" spans="1:7">
      <c r="A1323" s="37" t="s">
        <v>923</v>
      </c>
      <c r="B1323" s="37" t="s">
        <v>8</v>
      </c>
      <c r="C1323" s="38">
        <v>86.8681142368168</v>
      </c>
      <c r="D1323" s="37" t="s">
        <v>9</v>
      </c>
      <c r="E1323" s="37" t="s">
        <v>47</v>
      </c>
      <c r="F1323" s="37" t="s">
        <v>48</v>
      </c>
      <c r="G1323" s="41">
        <f>C1323*1.05</f>
        <v>91.2115199486576</v>
      </c>
    </row>
    <row r="1324" customHeight="1" spans="1:7">
      <c r="A1324" s="37" t="s">
        <v>923</v>
      </c>
      <c r="B1324" s="37" t="s">
        <v>8</v>
      </c>
      <c r="C1324" s="38">
        <v>86.8681142368168</v>
      </c>
      <c r="D1324" s="37" t="s">
        <v>12</v>
      </c>
      <c r="E1324" s="37" t="s">
        <v>29</v>
      </c>
      <c r="F1324" s="37" t="s">
        <v>30</v>
      </c>
      <c r="G1324" s="41">
        <f>C1324/8*1.05</f>
        <v>11.4014399935822</v>
      </c>
    </row>
    <row r="1325" customHeight="1" spans="1:7">
      <c r="A1325" s="37" t="s">
        <v>924</v>
      </c>
      <c r="B1325" s="37" t="s">
        <v>8</v>
      </c>
      <c r="C1325" s="38">
        <v>122.270636486346</v>
      </c>
      <c r="D1325" s="37" t="s">
        <v>9</v>
      </c>
      <c r="E1325" s="37" t="s">
        <v>50</v>
      </c>
      <c r="F1325" s="37" t="s">
        <v>51</v>
      </c>
      <c r="G1325" s="41">
        <f>C1325*1.05</f>
        <v>128.384168310663</v>
      </c>
    </row>
    <row r="1326" customHeight="1" spans="1:7">
      <c r="A1326" s="37" t="s">
        <v>924</v>
      </c>
      <c r="B1326" s="37" t="s">
        <v>8</v>
      </c>
      <c r="C1326" s="38">
        <v>122.270636486346</v>
      </c>
      <c r="D1326" s="37" t="s">
        <v>12</v>
      </c>
      <c r="E1326" s="37" t="s">
        <v>13</v>
      </c>
      <c r="F1326" s="37" t="s">
        <v>14</v>
      </c>
      <c r="G1326" s="41">
        <f>C1326/20*1.05</f>
        <v>6.41920841553317</v>
      </c>
    </row>
    <row r="1327" customHeight="1" spans="1:7">
      <c r="A1327" s="37" t="s">
        <v>925</v>
      </c>
      <c r="B1327" s="37" t="s">
        <v>8</v>
      </c>
      <c r="C1327" s="38">
        <v>1381.71684439383</v>
      </c>
      <c r="D1327" s="37" t="s">
        <v>9</v>
      </c>
      <c r="E1327" s="37" t="s">
        <v>50</v>
      </c>
      <c r="F1327" s="37" t="s">
        <v>51</v>
      </c>
      <c r="G1327" s="41">
        <f>C1327*1.05</f>
        <v>1450.80268661352</v>
      </c>
    </row>
    <row r="1328" customHeight="1" spans="1:7">
      <c r="A1328" s="37" t="s">
        <v>925</v>
      </c>
      <c r="B1328" s="37" t="s">
        <v>8</v>
      </c>
      <c r="C1328" s="38">
        <v>1381.71684439383</v>
      </c>
      <c r="D1328" s="37" t="s">
        <v>12</v>
      </c>
      <c r="E1328" s="37" t="s">
        <v>13</v>
      </c>
      <c r="F1328" s="37" t="s">
        <v>14</v>
      </c>
      <c r="G1328" s="41">
        <f>C1328/14*1.05</f>
        <v>103.628763329537</v>
      </c>
    </row>
    <row r="1329" customHeight="1" spans="1:7">
      <c r="A1329" s="37" t="s">
        <v>926</v>
      </c>
      <c r="B1329" s="37" t="s">
        <v>8</v>
      </c>
      <c r="C1329" s="38">
        <v>110.876811594203</v>
      </c>
      <c r="D1329" s="37" t="s">
        <v>9</v>
      </c>
      <c r="E1329" s="37" t="s">
        <v>47</v>
      </c>
      <c r="F1329" s="37" t="s">
        <v>48</v>
      </c>
      <c r="G1329" s="41">
        <f>C1329*1.05</f>
        <v>116.420652173913</v>
      </c>
    </row>
    <row r="1330" customHeight="1" spans="1:7">
      <c r="A1330" s="37" t="s">
        <v>926</v>
      </c>
      <c r="B1330" s="37" t="s">
        <v>8</v>
      </c>
      <c r="C1330" s="38">
        <v>110.876811594203</v>
      </c>
      <c r="D1330" s="37" t="s">
        <v>12</v>
      </c>
      <c r="E1330" s="37" t="s">
        <v>29</v>
      </c>
      <c r="F1330" s="37" t="s">
        <v>30</v>
      </c>
      <c r="G1330" s="41">
        <f>C1330/6*1.05</f>
        <v>19.4034420289855</v>
      </c>
    </row>
    <row r="1331" customHeight="1" spans="1:7">
      <c r="A1331" s="37" t="s">
        <v>927</v>
      </c>
      <c r="B1331" s="37" t="s">
        <v>437</v>
      </c>
      <c r="C1331" s="40">
        <v>7199.20681671333</v>
      </c>
      <c r="D1331" s="37" t="s">
        <v>23</v>
      </c>
      <c r="E1331" s="37" t="s">
        <v>24</v>
      </c>
      <c r="F1331" s="37" t="s">
        <v>25</v>
      </c>
      <c r="G1331" s="41">
        <f>C1331*2*1.05</f>
        <v>15118.334315098</v>
      </c>
    </row>
    <row r="1332" customHeight="1" spans="1:7">
      <c r="A1332" s="37" t="s">
        <v>927</v>
      </c>
      <c r="B1332" s="37" t="s">
        <v>437</v>
      </c>
      <c r="C1332" s="38">
        <v>7199.20681671333</v>
      </c>
      <c r="D1332" s="37" t="s">
        <v>26</v>
      </c>
      <c r="E1332" s="37" t="s">
        <v>27</v>
      </c>
      <c r="F1332" s="37" t="s">
        <v>28</v>
      </c>
      <c r="G1332" s="41">
        <f>C1332*1.05</f>
        <v>7559.167157549</v>
      </c>
    </row>
    <row r="1333" customHeight="1" spans="1:7">
      <c r="A1333" s="37" t="s">
        <v>927</v>
      </c>
      <c r="B1333" s="37" t="s">
        <v>437</v>
      </c>
      <c r="C1333" s="38">
        <v>7199.20681671333</v>
      </c>
      <c r="D1333" s="37" t="s">
        <v>132</v>
      </c>
      <c r="E1333" s="37" t="s">
        <v>133</v>
      </c>
      <c r="F1333" s="37" t="s">
        <v>134</v>
      </c>
      <c r="G1333" s="41">
        <f>C1333*1.05</f>
        <v>7559.167157549</v>
      </c>
    </row>
    <row r="1334" customHeight="1" spans="1:7">
      <c r="A1334" s="37" t="s">
        <v>927</v>
      </c>
      <c r="B1334" s="37" t="s">
        <v>437</v>
      </c>
      <c r="C1334" s="38">
        <v>7199.20681671333</v>
      </c>
      <c r="D1334" s="37" t="s">
        <v>135</v>
      </c>
      <c r="E1334" s="37" t="s">
        <v>136</v>
      </c>
      <c r="F1334" s="37" t="s">
        <v>137</v>
      </c>
      <c r="G1334" s="41">
        <f>C1334*1.05</f>
        <v>7559.167157549</v>
      </c>
    </row>
    <row r="1335" customHeight="1" spans="1:7">
      <c r="A1335" s="37" t="s">
        <v>927</v>
      </c>
      <c r="B1335" s="37" t="s">
        <v>437</v>
      </c>
      <c r="C1335" s="38">
        <v>7199.20681671333</v>
      </c>
      <c r="D1335" s="37" t="s">
        <v>928</v>
      </c>
      <c r="E1335" s="37" t="s">
        <v>439</v>
      </c>
      <c r="F1335" s="37" t="s">
        <v>929</v>
      </c>
      <c r="G1335" s="41">
        <f>C1335*1.05</f>
        <v>7559.167157549</v>
      </c>
    </row>
    <row r="1336" customHeight="1" spans="1:7">
      <c r="A1336" s="37" t="s">
        <v>927</v>
      </c>
      <c r="B1336" s="37" t="s">
        <v>437</v>
      </c>
      <c r="C1336" s="38">
        <v>7199.20681671333</v>
      </c>
      <c r="D1336" s="37" t="s">
        <v>930</v>
      </c>
      <c r="E1336" s="37" t="s">
        <v>442</v>
      </c>
      <c r="F1336" s="37" t="s">
        <v>931</v>
      </c>
      <c r="G1336" s="41">
        <f>C1336*1.05</f>
        <v>7559.167157549</v>
      </c>
    </row>
    <row r="1337" customHeight="1" spans="1:7">
      <c r="A1337" s="37" t="s">
        <v>927</v>
      </c>
      <c r="B1337" s="37" t="s">
        <v>437</v>
      </c>
      <c r="C1337" s="38">
        <v>7199.20681671333</v>
      </c>
      <c r="D1337" s="37" t="s">
        <v>932</v>
      </c>
      <c r="E1337" s="37" t="s">
        <v>445</v>
      </c>
      <c r="F1337" s="37" t="s">
        <v>933</v>
      </c>
      <c r="G1337" s="41">
        <f>C1337*10*1.05</f>
        <v>75591.67157549</v>
      </c>
    </row>
    <row r="1338" customHeight="1" spans="1:7">
      <c r="A1338" s="37" t="s">
        <v>927</v>
      </c>
      <c r="B1338" s="37" t="s">
        <v>437</v>
      </c>
      <c r="C1338" s="38">
        <v>7199.20681671333</v>
      </c>
      <c r="D1338" s="37" t="s">
        <v>12</v>
      </c>
      <c r="E1338" s="37" t="s">
        <v>138</v>
      </c>
      <c r="F1338" s="37" t="s">
        <v>139</v>
      </c>
      <c r="G1338" s="41">
        <f>C1338/70*1.05</f>
        <v>107.9881022507</v>
      </c>
    </row>
    <row r="1339" customHeight="1" spans="1:7">
      <c r="A1339" s="37" t="s">
        <v>927</v>
      </c>
      <c r="B1339" s="37" t="s">
        <v>8</v>
      </c>
      <c r="C1339" s="38">
        <v>7199.20681671333</v>
      </c>
      <c r="D1339" s="37" t="s">
        <v>9</v>
      </c>
      <c r="E1339" s="37" t="s">
        <v>50</v>
      </c>
      <c r="F1339" s="37" t="s">
        <v>51</v>
      </c>
      <c r="G1339" s="41">
        <f t="shared" ref="G1339:G1340" si="94">C1339*1.05</f>
        <v>7559.167157549</v>
      </c>
    </row>
    <row r="1340" customHeight="1" spans="1:7">
      <c r="A1340" s="37" t="s">
        <v>934</v>
      </c>
      <c r="B1340" s="37" t="s">
        <v>8</v>
      </c>
      <c r="C1340" s="38">
        <v>388.145159602302</v>
      </c>
      <c r="D1340" s="37" t="s">
        <v>9</v>
      </c>
      <c r="E1340" s="37" t="s">
        <v>50</v>
      </c>
      <c r="F1340" s="37" t="s">
        <v>51</v>
      </c>
      <c r="G1340" s="41">
        <f t="shared" si="94"/>
        <v>407.552417582417</v>
      </c>
    </row>
    <row r="1341" customHeight="1" spans="1:7">
      <c r="A1341" s="37" t="s">
        <v>934</v>
      </c>
      <c r="B1341" s="37" t="s">
        <v>8</v>
      </c>
      <c r="C1341" s="38">
        <v>388.145159602302</v>
      </c>
      <c r="D1341" s="37" t="s">
        <v>12</v>
      </c>
      <c r="E1341" s="37" t="s">
        <v>13</v>
      </c>
      <c r="F1341" s="37" t="s">
        <v>14</v>
      </c>
      <c r="G1341" s="41">
        <f>C1341/15*1.05</f>
        <v>27.1701611721611</v>
      </c>
    </row>
    <row r="1342" customHeight="1" spans="1:7">
      <c r="A1342" s="37" t="s">
        <v>935</v>
      </c>
      <c r="B1342" s="37" t="s">
        <v>8</v>
      </c>
      <c r="C1342" s="38">
        <v>481.471764830061</v>
      </c>
      <c r="D1342" s="37" t="s">
        <v>9</v>
      </c>
      <c r="E1342" s="37" t="s">
        <v>50</v>
      </c>
      <c r="F1342" s="37" t="s">
        <v>51</v>
      </c>
      <c r="G1342" s="41">
        <f>C1342*1.05</f>
        <v>505.545353071564</v>
      </c>
    </row>
    <row r="1343" customHeight="1" spans="1:7">
      <c r="A1343" s="37" t="s">
        <v>935</v>
      </c>
      <c r="B1343" s="37" t="s">
        <v>8</v>
      </c>
      <c r="C1343" s="38">
        <v>481.471764830061</v>
      </c>
      <c r="D1343" s="37" t="s">
        <v>12</v>
      </c>
      <c r="E1343" s="37" t="s">
        <v>13</v>
      </c>
      <c r="F1343" s="37" t="s">
        <v>14</v>
      </c>
      <c r="G1343" s="41">
        <f>C1343/15*1.05</f>
        <v>33.7030235381043</v>
      </c>
    </row>
    <row r="1344" customHeight="1" spans="1:7">
      <c r="A1344" s="37" t="s">
        <v>935</v>
      </c>
      <c r="B1344" s="37" t="s">
        <v>8</v>
      </c>
      <c r="C1344" s="38">
        <v>481.471764830061</v>
      </c>
      <c r="D1344" s="37" t="s">
        <v>76</v>
      </c>
      <c r="E1344" s="37" t="s">
        <v>77</v>
      </c>
      <c r="F1344" s="37" t="s">
        <v>78</v>
      </c>
      <c r="G1344" s="41">
        <f>C1344*1.05</f>
        <v>505.545353071564</v>
      </c>
    </row>
    <row r="1345" customHeight="1" spans="1:7">
      <c r="A1345" s="37" t="s">
        <v>936</v>
      </c>
      <c r="B1345" s="37" t="s">
        <v>8</v>
      </c>
      <c r="C1345" s="38">
        <v>1264.94357087097</v>
      </c>
      <c r="D1345" s="37" t="s">
        <v>9</v>
      </c>
      <c r="E1345" s="37" t="s">
        <v>47</v>
      </c>
      <c r="F1345" s="37" t="s">
        <v>48</v>
      </c>
      <c r="G1345" s="41">
        <f>C1345*1.05</f>
        <v>1328.19074941452</v>
      </c>
    </row>
    <row r="1346" customHeight="1" spans="1:7">
      <c r="A1346" s="37" t="s">
        <v>936</v>
      </c>
      <c r="B1346" s="37" t="s">
        <v>8</v>
      </c>
      <c r="C1346" s="38">
        <v>1264.94357087097</v>
      </c>
      <c r="D1346" s="37" t="s">
        <v>12</v>
      </c>
      <c r="E1346" s="37" t="s">
        <v>29</v>
      </c>
      <c r="F1346" s="37" t="s">
        <v>30</v>
      </c>
      <c r="G1346" s="41">
        <f>C1346/10*1.05</f>
        <v>132.819074941452</v>
      </c>
    </row>
    <row r="1347" customHeight="1" spans="1:7">
      <c r="A1347" s="37" t="s">
        <v>937</v>
      </c>
      <c r="B1347" s="37" t="s">
        <v>8</v>
      </c>
      <c r="C1347" s="38">
        <v>125.831819142193</v>
      </c>
      <c r="D1347" s="37" t="s">
        <v>9</v>
      </c>
      <c r="E1347" s="37" t="s">
        <v>47</v>
      </c>
      <c r="F1347" s="37" t="s">
        <v>11</v>
      </c>
      <c r="G1347" s="41">
        <f>C1347*1.05</f>
        <v>132.123410099303</v>
      </c>
    </row>
    <row r="1348" customHeight="1" spans="1:7">
      <c r="A1348" s="37" t="s">
        <v>937</v>
      </c>
      <c r="B1348" s="37" t="s">
        <v>8</v>
      </c>
      <c r="C1348" s="38">
        <v>125.831819142193</v>
      </c>
      <c r="D1348" s="37" t="s">
        <v>12</v>
      </c>
      <c r="E1348" s="37" t="s">
        <v>29</v>
      </c>
      <c r="F1348" s="37" t="s">
        <v>30</v>
      </c>
      <c r="G1348" s="41">
        <f>C1348/12*1.05</f>
        <v>11.0102841749419</v>
      </c>
    </row>
    <row r="1349" customHeight="1" spans="1:7">
      <c r="A1349" s="37" t="s">
        <v>938</v>
      </c>
      <c r="B1349" s="37" t="s">
        <v>8</v>
      </c>
      <c r="C1349" s="38">
        <v>325.581302116741</v>
      </c>
      <c r="D1349" s="37" t="s">
        <v>9</v>
      </c>
      <c r="E1349" s="37" t="s">
        <v>50</v>
      </c>
      <c r="F1349" s="37" t="s">
        <v>51</v>
      </c>
      <c r="G1349" s="41">
        <f>C1349*1.05</f>
        <v>341.860367222578</v>
      </c>
    </row>
    <row r="1350" customHeight="1" spans="1:7">
      <c r="A1350" s="37" t="s">
        <v>938</v>
      </c>
      <c r="B1350" s="37" t="s">
        <v>8</v>
      </c>
      <c r="C1350" s="38">
        <v>325.581302116741</v>
      </c>
      <c r="D1350" s="37" t="s">
        <v>12</v>
      </c>
      <c r="E1350" s="37" t="s">
        <v>13</v>
      </c>
      <c r="F1350" s="37" t="s">
        <v>14</v>
      </c>
      <c r="G1350" s="41">
        <f>C1350/15*1.05</f>
        <v>22.7906911481719</v>
      </c>
    </row>
    <row r="1351" customHeight="1" spans="1:7">
      <c r="A1351" s="37" t="s">
        <v>939</v>
      </c>
      <c r="B1351" s="37" t="s">
        <v>8</v>
      </c>
      <c r="C1351" s="38">
        <v>121.490760295671</v>
      </c>
      <c r="D1351" s="37" t="s">
        <v>9</v>
      </c>
      <c r="E1351" s="37" t="s">
        <v>50</v>
      </c>
      <c r="F1351" s="37" t="s">
        <v>51</v>
      </c>
      <c r="G1351" s="41">
        <f>C1351*1.05</f>
        <v>127.565298310455</v>
      </c>
    </row>
    <row r="1352" customHeight="1" spans="1:7">
      <c r="A1352" s="37" t="s">
        <v>939</v>
      </c>
      <c r="B1352" s="37" t="s">
        <v>8</v>
      </c>
      <c r="C1352" s="38">
        <v>121.490760295671</v>
      </c>
      <c r="D1352" s="37" t="s">
        <v>12</v>
      </c>
      <c r="E1352" s="37" t="s">
        <v>13</v>
      </c>
      <c r="F1352" s="37" t="s">
        <v>14</v>
      </c>
      <c r="G1352" s="41">
        <f>C1352/15*1.05</f>
        <v>8.50435322069697</v>
      </c>
    </row>
    <row r="1353" customHeight="1" spans="1:7">
      <c r="A1353" s="37" t="s">
        <v>940</v>
      </c>
      <c r="B1353" s="37" t="s">
        <v>8</v>
      </c>
      <c r="C1353" s="38">
        <v>46.1227850976829</v>
      </c>
      <c r="D1353" s="37" t="s">
        <v>9</v>
      </c>
      <c r="E1353" s="37" t="s">
        <v>50</v>
      </c>
      <c r="F1353" s="37" t="s">
        <v>51</v>
      </c>
      <c r="G1353" s="41">
        <f>C1353*1.05</f>
        <v>48.428924352567</v>
      </c>
    </row>
    <row r="1354" customHeight="1" spans="1:7">
      <c r="A1354" s="37" t="s">
        <v>940</v>
      </c>
      <c r="B1354" s="37" t="s">
        <v>8</v>
      </c>
      <c r="C1354" s="38">
        <v>46.1227850976829</v>
      </c>
      <c r="D1354" s="37" t="s">
        <v>12</v>
      </c>
      <c r="E1354" s="37" t="s">
        <v>13</v>
      </c>
      <c r="F1354" s="37" t="s">
        <v>14</v>
      </c>
      <c r="G1354" s="41">
        <f>C1354/15*1.05</f>
        <v>3.2285949568378</v>
      </c>
    </row>
    <row r="1355" customHeight="1" spans="1:7">
      <c r="A1355" s="37" t="s">
        <v>940</v>
      </c>
      <c r="B1355" s="37" t="s">
        <v>8</v>
      </c>
      <c r="C1355" s="38">
        <v>46.1227850976829</v>
      </c>
      <c r="D1355" s="37" t="s">
        <v>76</v>
      </c>
      <c r="E1355" s="37" t="s">
        <v>77</v>
      </c>
      <c r="F1355" s="37" t="s">
        <v>78</v>
      </c>
      <c r="G1355" s="41">
        <f>C1355*1.05</f>
        <v>48.428924352567</v>
      </c>
    </row>
    <row r="1356" customHeight="1" spans="1:7">
      <c r="A1356" s="37" t="s">
        <v>941</v>
      </c>
      <c r="B1356" s="37" t="s">
        <v>265</v>
      </c>
      <c r="C1356" s="38">
        <v>387.127878162106</v>
      </c>
      <c r="D1356" s="37" t="s">
        <v>23</v>
      </c>
      <c r="E1356" s="37" t="s">
        <v>24</v>
      </c>
      <c r="F1356" s="37" t="s">
        <v>25</v>
      </c>
      <c r="G1356" s="41">
        <f>C1356*1.05</f>
        <v>406.484272070211</v>
      </c>
    </row>
    <row r="1357" customHeight="1" spans="1:7">
      <c r="A1357" s="37" t="s">
        <v>941</v>
      </c>
      <c r="B1357" s="37" t="s">
        <v>265</v>
      </c>
      <c r="C1357" s="38">
        <v>387.127878162106</v>
      </c>
      <c r="D1357" s="37" t="s">
        <v>26</v>
      </c>
      <c r="E1357" s="37" t="s">
        <v>27</v>
      </c>
      <c r="F1357" s="37" t="s">
        <v>28</v>
      </c>
      <c r="G1357" s="41">
        <f>C1357*1.05</f>
        <v>406.484272070211</v>
      </c>
    </row>
    <row r="1358" customHeight="1" spans="1:7">
      <c r="A1358" s="37" t="s">
        <v>941</v>
      </c>
      <c r="B1358" s="37" t="s">
        <v>265</v>
      </c>
      <c r="C1358" s="38">
        <v>387.127878162106</v>
      </c>
      <c r="D1358" s="37" t="s">
        <v>603</v>
      </c>
      <c r="E1358" s="37" t="s">
        <v>604</v>
      </c>
      <c r="F1358" s="37" t="s">
        <v>605</v>
      </c>
      <c r="G1358" s="41">
        <f t="shared" ref="G1358:G1360" si="95">C1358*1.05</f>
        <v>406.484272070211</v>
      </c>
    </row>
    <row r="1359" customHeight="1" spans="1:7">
      <c r="A1359" s="37" t="s">
        <v>941</v>
      </c>
      <c r="B1359" s="37" t="s">
        <v>265</v>
      </c>
      <c r="C1359" s="38">
        <v>387.127878162106</v>
      </c>
      <c r="D1359" s="37" t="s">
        <v>942</v>
      </c>
      <c r="E1359" s="37" t="s">
        <v>604</v>
      </c>
      <c r="F1359" s="37" t="s">
        <v>943</v>
      </c>
      <c r="G1359" s="41">
        <f t="shared" si="95"/>
        <v>406.484272070211</v>
      </c>
    </row>
    <row r="1360" customHeight="1" spans="1:7">
      <c r="A1360" s="37" t="s">
        <v>941</v>
      </c>
      <c r="B1360" s="37" t="s">
        <v>265</v>
      </c>
      <c r="C1360" s="38">
        <v>387.127878162106</v>
      </c>
      <c r="D1360" s="37" t="s">
        <v>606</v>
      </c>
      <c r="E1360" s="37" t="s">
        <v>607</v>
      </c>
      <c r="F1360" s="37" t="s">
        <v>608</v>
      </c>
      <c r="G1360" s="41">
        <f t="shared" si="95"/>
        <v>406.484272070211</v>
      </c>
    </row>
    <row r="1361" customHeight="1" spans="1:7">
      <c r="A1361" s="37" t="s">
        <v>941</v>
      </c>
      <c r="B1361" s="37" t="s">
        <v>265</v>
      </c>
      <c r="C1361" s="38">
        <v>387.127878162106</v>
      </c>
      <c r="D1361" s="37" t="s">
        <v>12</v>
      </c>
      <c r="E1361" s="37" t="s">
        <v>13</v>
      </c>
      <c r="F1361" s="37" t="s">
        <v>14</v>
      </c>
      <c r="G1361" s="41">
        <f>C1361/24*1.05</f>
        <v>16.9368446695921</v>
      </c>
    </row>
    <row r="1362" customHeight="1" spans="1:7">
      <c r="A1362" s="37" t="s">
        <v>941</v>
      </c>
      <c r="B1362" s="37" t="s">
        <v>265</v>
      </c>
      <c r="C1362" s="38">
        <v>387.127878162106</v>
      </c>
      <c r="D1362" s="37" t="s">
        <v>944</v>
      </c>
      <c r="E1362" s="37" t="s">
        <v>945</v>
      </c>
      <c r="F1362" s="37" t="s">
        <v>946</v>
      </c>
      <c r="G1362" s="41">
        <f>C1362*1.05</f>
        <v>406.484272070211</v>
      </c>
    </row>
    <row r="1363" customHeight="1" spans="1:7">
      <c r="A1363" s="37" t="s">
        <v>941</v>
      </c>
      <c r="B1363" s="37" t="s">
        <v>947</v>
      </c>
      <c r="C1363" s="38">
        <v>603.039125491007</v>
      </c>
      <c r="D1363" s="37" t="s">
        <v>581</v>
      </c>
      <c r="E1363" s="37" t="s">
        <v>582</v>
      </c>
      <c r="F1363" s="37" t="s">
        <v>583</v>
      </c>
      <c r="G1363" s="41">
        <f>C1363*1.05</f>
        <v>633.191081765557</v>
      </c>
    </row>
    <row r="1364" customHeight="1" spans="1:7">
      <c r="A1364" s="37" t="s">
        <v>941</v>
      </c>
      <c r="B1364" s="37" t="s">
        <v>947</v>
      </c>
      <c r="C1364" s="38">
        <v>603.039125491007</v>
      </c>
      <c r="D1364" s="37" t="s">
        <v>23</v>
      </c>
      <c r="E1364" s="37" t="s">
        <v>24</v>
      </c>
      <c r="F1364" s="37" t="s">
        <v>25</v>
      </c>
      <c r="G1364" s="41">
        <f>C1364*1.05</f>
        <v>633.191081765557</v>
      </c>
    </row>
    <row r="1365" customHeight="1" spans="1:7">
      <c r="A1365" s="37" t="s">
        <v>941</v>
      </c>
      <c r="B1365" s="37" t="s">
        <v>947</v>
      </c>
      <c r="C1365" s="38">
        <v>603.039125491007</v>
      </c>
      <c r="D1365" s="37" t="s">
        <v>26</v>
      </c>
      <c r="E1365" s="37" t="s">
        <v>27</v>
      </c>
      <c r="F1365" s="37" t="s">
        <v>28</v>
      </c>
      <c r="G1365" s="41">
        <f>C1365*1.05</f>
        <v>633.191081765557</v>
      </c>
    </row>
    <row r="1366" customHeight="1" spans="1:7">
      <c r="A1366" s="37" t="s">
        <v>941</v>
      </c>
      <c r="B1366" s="37" t="s">
        <v>947</v>
      </c>
      <c r="C1366" s="38">
        <v>603.039125491007</v>
      </c>
      <c r="D1366" s="37" t="s">
        <v>595</v>
      </c>
      <c r="E1366" s="37" t="s">
        <v>596</v>
      </c>
      <c r="F1366" s="37" t="s">
        <v>597</v>
      </c>
      <c r="G1366" s="41">
        <f t="shared" ref="G1366:G1367" si="96">C1366*1.05</f>
        <v>633.191081765557</v>
      </c>
    </row>
    <row r="1367" customHeight="1" spans="1:7">
      <c r="A1367" s="37" t="s">
        <v>941</v>
      </c>
      <c r="B1367" s="37" t="s">
        <v>947</v>
      </c>
      <c r="C1367" s="38">
        <v>603.039125491007</v>
      </c>
      <c r="D1367" s="37" t="s">
        <v>307</v>
      </c>
      <c r="E1367" s="37" t="s">
        <v>308</v>
      </c>
      <c r="F1367" s="37" t="s">
        <v>309</v>
      </c>
      <c r="G1367" s="41">
        <f t="shared" si="96"/>
        <v>633.191081765557</v>
      </c>
    </row>
    <row r="1368" customHeight="1" spans="1:7">
      <c r="A1368" s="37" t="s">
        <v>941</v>
      </c>
      <c r="B1368" s="37" t="s">
        <v>947</v>
      </c>
      <c r="C1368" s="38">
        <v>603.039125491007</v>
      </c>
      <c r="D1368" s="37" t="s">
        <v>12</v>
      </c>
      <c r="E1368" s="37" t="s">
        <v>598</v>
      </c>
      <c r="F1368" s="37" t="s">
        <v>599</v>
      </c>
      <c r="G1368" s="41">
        <f>C1368/6*1.05</f>
        <v>105.531846960926</v>
      </c>
    </row>
    <row r="1369" customHeight="1" spans="1:7">
      <c r="A1369" s="37" t="s">
        <v>941</v>
      </c>
      <c r="B1369" s="37" t="s">
        <v>947</v>
      </c>
      <c r="C1369" s="38">
        <v>603.039125491007</v>
      </c>
      <c r="D1369" s="37" t="s">
        <v>948</v>
      </c>
      <c r="E1369" s="37" t="s">
        <v>601</v>
      </c>
      <c r="F1369" s="37" t="s">
        <v>949</v>
      </c>
      <c r="G1369" s="41">
        <f>C1369*1.05</f>
        <v>633.191081765557</v>
      </c>
    </row>
    <row r="1370" customHeight="1" spans="1:7">
      <c r="A1370" s="37" t="s">
        <v>941</v>
      </c>
      <c r="B1370" s="37" t="s">
        <v>8</v>
      </c>
      <c r="C1370" s="38">
        <v>603.039125491007</v>
      </c>
      <c r="D1370" s="37" t="s">
        <v>9</v>
      </c>
      <c r="E1370" s="37" t="s">
        <v>47</v>
      </c>
      <c r="F1370" s="37" t="s">
        <v>48</v>
      </c>
      <c r="G1370" s="41">
        <f>C1370*1.05</f>
        <v>633.191081765557</v>
      </c>
    </row>
    <row r="1371" customHeight="1" spans="1:7">
      <c r="A1371" s="37" t="s">
        <v>941</v>
      </c>
      <c r="B1371" s="37" t="s">
        <v>950</v>
      </c>
      <c r="C1371" s="38">
        <v>84.9040937603169</v>
      </c>
      <c r="D1371" s="37" t="s">
        <v>23</v>
      </c>
      <c r="E1371" s="37" t="s">
        <v>24</v>
      </c>
      <c r="F1371" s="37" t="s">
        <v>25</v>
      </c>
      <c r="G1371" s="41">
        <f>C1371*1.05</f>
        <v>89.1492984483327</v>
      </c>
    </row>
    <row r="1372" customHeight="1" spans="1:7">
      <c r="A1372" s="37" t="s">
        <v>941</v>
      </c>
      <c r="B1372" s="37" t="s">
        <v>950</v>
      </c>
      <c r="C1372" s="38">
        <v>84.9040937603169</v>
      </c>
      <c r="D1372" s="37" t="s">
        <v>26</v>
      </c>
      <c r="E1372" s="37" t="s">
        <v>27</v>
      </c>
      <c r="F1372" s="37" t="s">
        <v>28</v>
      </c>
      <c r="G1372" s="41">
        <f>C1372*1.05</f>
        <v>89.1492984483327</v>
      </c>
    </row>
    <row r="1373" customHeight="1" spans="1:7">
      <c r="A1373" s="37" t="s">
        <v>941</v>
      </c>
      <c r="B1373" s="37" t="s">
        <v>950</v>
      </c>
      <c r="C1373" s="38">
        <v>84.9040937603169</v>
      </c>
      <c r="D1373" s="37" t="s">
        <v>951</v>
      </c>
      <c r="E1373" s="37" t="s">
        <v>950</v>
      </c>
      <c r="F1373" s="37" t="s">
        <v>952</v>
      </c>
      <c r="G1373" s="41">
        <f>C1373*1.05</f>
        <v>89.1492984483327</v>
      </c>
    </row>
    <row r="1374" customHeight="1" spans="1:7">
      <c r="A1374" s="37" t="s">
        <v>941</v>
      </c>
      <c r="B1374" s="37" t="s">
        <v>950</v>
      </c>
      <c r="C1374" s="38">
        <v>84.9040937603169</v>
      </c>
      <c r="D1374" s="37" t="s">
        <v>12</v>
      </c>
      <c r="E1374" s="37" t="s">
        <v>29</v>
      </c>
      <c r="F1374" s="37" t="s">
        <v>30</v>
      </c>
      <c r="G1374" s="41">
        <f>C1374</f>
        <v>84.9040937603169</v>
      </c>
    </row>
    <row r="1375" customHeight="1" spans="1:7">
      <c r="A1375" s="37" t="s">
        <v>941</v>
      </c>
      <c r="B1375" s="37" t="s">
        <v>295</v>
      </c>
      <c r="C1375" s="38">
        <v>1809.86571871768</v>
      </c>
      <c r="D1375" s="37" t="s">
        <v>581</v>
      </c>
      <c r="E1375" s="37" t="s">
        <v>582</v>
      </c>
      <c r="F1375" s="37" t="s">
        <v>583</v>
      </c>
      <c r="G1375" s="41">
        <f>C1375*1.05</f>
        <v>1900.35900465356</v>
      </c>
    </row>
    <row r="1376" customHeight="1" spans="1:7">
      <c r="A1376" s="37" t="s">
        <v>941</v>
      </c>
      <c r="B1376" s="37" t="s">
        <v>295</v>
      </c>
      <c r="C1376" s="38">
        <v>1809.86571871768</v>
      </c>
      <c r="D1376" s="37" t="s">
        <v>23</v>
      </c>
      <c r="E1376" s="37" t="s">
        <v>24</v>
      </c>
      <c r="F1376" s="37" t="s">
        <v>25</v>
      </c>
      <c r="G1376" s="41">
        <f>C1376*1.05</f>
        <v>1900.35900465356</v>
      </c>
    </row>
    <row r="1377" customHeight="1" spans="1:7">
      <c r="A1377" s="37" t="s">
        <v>941</v>
      </c>
      <c r="B1377" s="37" t="s">
        <v>295</v>
      </c>
      <c r="C1377" s="38">
        <v>1809.86571871768</v>
      </c>
      <c r="D1377" s="37" t="s">
        <v>26</v>
      </c>
      <c r="E1377" s="37" t="s">
        <v>27</v>
      </c>
      <c r="F1377" s="37" t="s">
        <v>28</v>
      </c>
      <c r="G1377" s="41">
        <f>C1377*1.05</f>
        <v>1900.35900465356</v>
      </c>
    </row>
    <row r="1378" customHeight="1" spans="1:7">
      <c r="A1378" s="37" t="s">
        <v>941</v>
      </c>
      <c r="B1378" s="37" t="s">
        <v>295</v>
      </c>
      <c r="C1378" s="38">
        <v>1809.86571871768</v>
      </c>
      <c r="D1378" s="37" t="s">
        <v>595</v>
      </c>
      <c r="E1378" s="37" t="s">
        <v>596</v>
      </c>
      <c r="F1378" s="37" t="s">
        <v>597</v>
      </c>
      <c r="G1378" s="41">
        <f t="shared" ref="G1378:G1379" si="97">C1378*1.05</f>
        <v>1900.35900465356</v>
      </c>
    </row>
    <row r="1379" customHeight="1" spans="1:7">
      <c r="A1379" s="37" t="s">
        <v>941</v>
      </c>
      <c r="B1379" s="37" t="s">
        <v>295</v>
      </c>
      <c r="C1379" s="38">
        <v>1809.86571871768</v>
      </c>
      <c r="D1379" s="37" t="s">
        <v>307</v>
      </c>
      <c r="E1379" s="37" t="s">
        <v>308</v>
      </c>
      <c r="F1379" s="37" t="s">
        <v>309</v>
      </c>
      <c r="G1379" s="41">
        <f t="shared" si="97"/>
        <v>1900.35900465356</v>
      </c>
    </row>
    <row r="1380" customHeight="1" spans="1:7">
      <c r="A1380" s="37" t="s">
        <v>941</v>
      </c>
      <c r="B1380" s="37" t="s">
        <v>295</v>
      </c>
      <c r="C1380" s="38">
        <v>1809.86571871768</v>
      </c>
      <c r="D1380" s="37" t="s">
        <v>12</v>
      </c>
      <c r="E1380" s="37" t="s">
        <v>598</v>
      </c>
      <c r="F1380" s="37" t="s">
        <v>599</v>
      </c>
      <c r="G1380" s="41">
        <f>C1380/6*1.05</f>
        <v>316.726500775594</v>
      </c>
    </row>
    <row r="1381" customHeight="1" spans="1:7">
      <c r="A1381" s="37" t="s">
        <v>941</v>
      </c>
      <c r="B1381" s="37" t="s">
        <v>295</v>
      </c>
      <c r="C1381" s="38">
        <v>1809.86571871768</v>
      </c>
      <c r="D1381" s="37" t="s">
        <v>948</v>
      </c>
      <c r="E1381" s="37" t="s">
        <v>601</v>
      </c>
      <c r="F1381" s="37" t="s">
        <v>949</v>
      </c>
      <c r="G1381" s="41">
        <f>C1381*1.05</f>
        <v>1900.35900465356</v>
      </c>
    </row>
    <row r="1382" customHeight="1" spans="1:7">
      <c r="A1382" s="37" t="s">
        <v>941</v>
      </c>
      <c r="B1382" s="37" t="s">
        <v>302</v>
      </c>
      <c r="C1382" s="38">
        <v>1587.88552971576</v>
      </c>
      <c r="D1382" s="37" t="s">
        <v>581</v>
      </c>
      <c r="E1382" s="37" t="s">
        <v>582</v>
      </c>
      <c r="F1382" s="37" t="s">
        <v>583</v>
      </c>
      <c r="G1382" s="41">
        <f>C1382*1.05</f>
        <v>1667.27980620155</v>
      </c>
    </row>
    <row r="1383" customHeight="1" spans="1:7">
      <c r="A1383" s="37" t="s">
        <v>941</v>
      </c>
      <c r="B1383" s="37" t="s">
        <v>302</v>
      </c>
      <c r="C1383" s="38">
        <v>1587.88552971576</v>
      </c>
      <c r="D1383" s="37" t="s">
        <v>23</v>
      </c>
      <c r="E1383" s="37" t="s">
        <v>24</v>
      </c>
      <c r="F1383" s="37" t="s">
        <v>25</v>
      </c>
      <c r="G1383" s="41">
        <f>C1383*1.05</f>
        <v>1667.27980620155</v>
      </c>
    </row>
    <row r="1384" customHeight="1" spans="1:7">
      <c r="A1384" s="37" t="s">
        <v>941</v>
      </c>
      <c r="B1384" s="37" t="s">
        <v>302</v>
      </c>
      <c r="C1384" s="38">
        <v>1587.88552971576</v>
      </c>
      <c r="D1384" s="37" t="s">
        <v>953</v>
      </c>
      <c r="E1384" s="37" t="s">
        <v>292</v>
      </c>
      <c r="F1384" s="37" t="s">
        <v>954</v>
      </c>
      <c r="G1384" s="41">
        <f>C1384*1.05</f>
        <v>1667.27980620155</v>
      </c>
    </row>
    <row r="1385" customHeight="1" spans="1:7">
      <c r="A1385" s="37" t="s">
        <v>941</v>
      </c>
      <c r="B1385" s="37" t="s">
        <v>302</v>
      </c>
      <c r="C1385" s="38">
        <v>1587.88552971576</v>
      </c>
      <c r="D1385" s="37" t="s">
        <v>26</v>
      </c>
      <c r="E1385" s="37" t="s">
        <v>27</v>
      </c>
      <c r="F1385" s="37" t="s">
        <v>28</v>
      </c>
      <c r="G1385" s="41">
        <f>C1385*1.05</f>
        <v>1667.27980620155</v>
      </c>
    </row>
    <row r="1386" customHeight="1" spans="1:7">
      <c r="A1386" s="37" t="s">
        <v>941</v>
      </c>
      <c r="B1386" s="37" t="s">
        <v>302</v>
      </c>
      <c r="C1386" s="38">
        <v>1587.88552971576</v>
      </c>
      <c r="D1386" s="37" t="s">
        <v>275</v>
      </c>
      <c r="E1386" s="37" t="s">
        <v>273</v>
      </c>
      <c r="F1386" s="37" t="s">
        <v>276</v>
      </c>
      <c r="G1386" s="41">
        <f t="shared" ref="G1386:G1388" si="98">C1386*1.05</f>
        <v>1667.27980620155</v>
      </c>
    </row>
    <row r="1387" customHeight="1" spans="1:7">
      <c r="A1387" s="37" t="s">
        <v>941</v>
      </c>
      <c r="B1387" s="37" t="s">
        <v>302</v>
      </c>
      <c r="C1387" s="38">
        <v>1587.88552971576</v>
      </c>
      <c r="D1387" s="37" t="s">
        <v>318</v>
      </c>
      <c r="E1387" s="37" t="s">
        <v>319</v>
      </c>
      <c r="F1387" s="37" t="s">
        <v>320</v>
      </c>
      <c r="G1387" s="41">
        <f t="shared" si="98"/>
        <v>1667.27980620155</v>
      </c>
    </row>
    <row r="1388" customHeight="1" spans="1:7">
      <c r="A1388" s="37" t="s">
        <v>941</v>
      </c>
      <c r="B1388" s="37" t="s">
        <v>302</v>
      </c>
      <c r="C1388" s="38">
        <v>1587.88552971576</v>
      </c>
      <c r="D1388" s="37" t="s">
        <v>951</v>
      </c>
      <c r="E1388" s="37" t="s">
        <v>950</v>
      </c>
      <c r="F1388" s="37" t="s">
        <v>952</v>
      </c>
      <c r="G1388" s="41">
        <f t="shared" si="98"/>
        <v>1667.27980620155</v>
      </c>
    </row>
    <row r="1389" customHeight="1" spans="1:7">
      <c r="A1389" s="37" t="s">
        <v>941</v>
      </c>
      <c r="B1389" s="37" t="s">
        <v>302</v>
      </c>
      <c r="C1389" s="38">
        <v>1587.88552971576</v>
      </c>
      <c r="D1389" s="37" t="s">
        <v>12</v>
      </c>
      <c r="E1389" s="37" t="s">
        <v>29</v>
      </c>
      <c r="F1389" s="37" t="s">
        <v>30</v>
      </c>
      <c r="G1389" s="41">
        <f>C1389/6*1.05</f>
        <v>277.879967700258</v>
      </c>
    </row>
    <row r="1390" customHeight="1" spans="1:7">
      <c r="A1390" s="37" t="s">
        <v>941</v>
      </c>
      <c r="B1390" s="37" t="s">
        <v>302</v>
      </c>
      <c r="C1390" s="38">
        <v>1587.88552971576</v>
      </c>
      <c r="D1390" s="37" t="s">
        <v>948</v>
      </c>
      <c r="E1390" s="37" t="s">
        <v>601</v>
      </c>
      <c r="F1390" s="37" t="s">
        <v>949</v>
      </c>
      <c r="G1390" s="41">
        <f t="shared" ref="G1390:G1394" si="99">C1390*1.05</f>
        <v>1667.27980620155</v>
      </c>
    </row>
    <row r="1391" customHeight="1" spans="1:7">
      <c r="A1391" s="37" t="s">
        <v>941</v>
      </c>
      <c r="B1391" s="37" t="s">
        <v>302</v>
      </c>
      <c r="C1391" s="38">
        <v>1587.88552971576</v>
      </c>
      <c r="D1391" s="37" t="s">
        <v>955</v>
      </c>
      <c r="E1391" s="37" t="s">
        <v>873</v>
      </c>
      <c r="F1391" s="37" t="s">
        <v>956</v>
      </c>
      <c r="G1391" s="41">
        <f t="shared" si="99"/>
        <v>1667.27980620155</v>
      </c>
    </row>
    <row r="1392" customHeight="1" spans="1:7">
      <c r="A1392" s="37" t="s">
        <v>941</v>
      </c>
      <c r="B1392" s="37" t="s">
        <v>317</v>
      </c>
      <c r="C1392" s="38">
        <v>646.881245474294</v>
      </c>
      <c r="D1392" s="37" t="s">
        <v>23</v>
      </c>
      <c r="E1392" s="37" t="s">
        <v>24</v>
      </c>
      <c r="F1392" s="37" t="s">
        <v>25</v>
      </c>
      <c r="G1392" s="41">
        <f t="shared" si="99"/>
        <v>679.225307748009</v>
      </c>
    </row>
    <row r="1393" customHeight="1" spans="1:7">
      <c r="A1393" s="37" t="s">
        <v>941</v>
      </c>
      <c r="B1393" s="37" t="s">
        <v>317</v>
      </c>
      <c r="C1393" s="38">
        <v>646.881245474294</v>
      </c>
      <c r="D1393" s="37" t="s">
        <v>953</v>
      </c>
      <c r="E1393" s="37" t="s">
        <v>292</v>
      </c>
      <c r="F1393" s="37" t="s">
        <v>954</v>
      </c>
      <c r="G1393" s="41">
        <f t="shared" si="99"/>
        <v>679.225307748009</v>
      </c>
    </row>
    <row r="1394" customHeight="1" spans="1:7">
      <c r="A1394" s="37" t="s">
        <v>941</v>
      </c>
      <c r="B1394" s="37" t="s">
        <v>317</v>
      </c>
      <c r="C1394" s="38">
        <v>646.881245474294</v>
      </c>
      <c r="D1394" s="37" t="s">
        <v>26</v>
      </c>
      <c r="E1394" s="37" t="s">
        <v>27</v>
      </c>
      <c r="F1394" s="37" t="s">
        <v>28</v>
      </c>
      <c r="G1394" s="41">
        <f t="shared" si="99"/>
        <v>679.225307748009</v>
      </c>
    </row>
    <row r="1395" customHeight="1" spans="1:7">
      <c r="A1395" s="37" t="s">
        <v>941</v>
      </c>
      <c r="B1395" s="37" t="s">
        <v>317</v>
      </c>
      <c r="C1395" s="38">
        <v>646.881245474294</v>
      </c>
      <c r="D1395" s="37" t="s">
        <v>272</v>
      </c>
      <c r="E1395" s="37" t="s">
        <v>273</v>
      </c>
      <c r="F1395" s="37" t="s">
        <v>274</v>
      </c>
      <c r="G1395" s="41">
        <f t="shared" ref="G1395:G1396" si="100">C1395*1.05</f>
        <v>679.225307748009</v>
      </c>
    </row>
    <row r="1396" customHeight="1" spans="1:7">
      <c r="A1396" s="37" t="s">
        <v>941</v>
      </c>
      <c r="B1396" s="37" t="s">
        <v>317</v>
      </c>
      <c r="C1396" s="38">
        <v>646.881245474294</v>
      </c>
      <c r="D1396" s="37" t="s">
        <v>275</v>
      </c>
      <c r="E1396" s="37" t="s">
        <v>273</v>
      </c>
      <c r="F1396" s="37" t="s">
        <v>276</v>
      </c>
      <c r="G1396" s="41">
        <f t="shared" si="100"/>
        <v>679.225307748009</v>
      </c>
    </row>
    <row r="1397" customHeight="1" spans="1:7">
      <c r="A1397" s="37" t="s">
        <v>941</v>
      </c>
      <c r="B1397" s="37" t="s">
        <v>317</v>
      </c>
      <c r="C1397" s="38">
        <v>646.881245474294</v>
      </c>
      <c r="D1397" s="37" t="s">
        <v>12</v>
      </c>
      <c r="E1397" s="37" t="s">
        <v>29</v>
      </c>
      <c r="F1397" s="37" t="s">
        <v>30</v>
      </c>
      <c r="G1397" s="41">
        <f>C1397/6*1.05</f>
        <v>113.204217958001</v>
      </c>
    </row>
    <row r="1398" customHeight="1" spans="1:7">
      <c r="A1398" s="37" t="s">
        <v>941</v>
      </c>
      <c r="B1398" s="37" t="s">
        <v>317</v>
      </c>
      <c r="C1398" s="38">
        <v>646.881245474294</v>
      </c>
      <c r="D1398" s="37" t="s">
        <v>955</v>
      </c>
      <c r="E1398" s="37" t="s">
        <v>873</v>
      </c>
      <c r="F1398" s="37" t="s">
        <v>956</v>
      </c>
      <c r="G1398" s="41">
        <f>C1398*1.05</f>
        <v>679.225307748009</v>
      </c>
    </row>
    <row r="1399" customHeight="1" spans="1:7">
      <c r="A1399" s="37" t="s">
        <v>957</v>
      </c>
      <c r="B1399" s="37" t="s">
        <v>8</v>
      </c>
      <c r="C1399" s="38">
        <v>93.0520888418826</v>
      </c>
      <c r="D1399" s="37" t="s">
        <v>9</v>
      </c>
      <c r="E1399" s="37" t="s">
        <v>50</v>
      </c>
      <c r="F1399" s="37" t="s">
        <v>51</v>
      </c>
      <c r="G1399" s="41">
        <f>C1399*1.05</f>
        <v>97.7046932839767</v>
      </c>
    </row>
    <row r="1400" customHeight="1" spans="1:7">
      <c r="A1400" s="37" t="s">
        <v>957</v>
      </c>
      <c r="B1400" s="37" t="s">
        <v>8</v>
      </c>
      <c r="C1400" s="38">
        <v>93.0520888418826</v>
      </c>
      <c r="D1400" s="37" t="s">
        <v>12</v>
      </c>
      <c r="E1400" s="37" t="s">
        <v>13</v>
      </c>
      <c r="F1400" s="37" t="s">
        <v>14</v>
      </c>
      <c r="G1400" s="41">
        <f>C1400/10*1.05</f>
        <v>9.77046932839767</v>
      </c>
    </row>
    <row r="1401" customHeight="1" spans="1:7">
      <c r="A1401" s="37" t="s">
        <v>958</v>
      </c>
      <c r="B1401" s="37" t="s">
        <v>8</v>
      </c>
      <c r="C1401" s="38">
        <v>93.0520888418826</v>
      </c>
      <c r="D1401" s="37" t="s">
        <v>9</v>
      </c>
      <c r="E1401" s="37" t="s">
        <v>50</v>
      </c>
      <c r="F1401" s="37" t="s">
        <v>51</v>
      </c>
      <c r="G1401" s="41">
        <f>C1401*1.05</f>
        <v>97.7046932839767</v>
      </c>
    </row>
    <row r="1402" customHeight="1" spans="1:7">
      <c r="A1402" s="37" t="s">
        <v>958</v>
      </c>
      <c r="B1402" s="37" t="s">
        <v>8</v>
      </c>
      <c r="C1402" s="38">
        <v>93.0520888418826</v>
      </c>
      <c r="D1402" s="37" t="s">
        <v>12</v>
      </c>
      <c r="E1402" s="37" t="s">
        <v>13</v>
      </c>
      <c r="F1402" s="37" t="s">
        <v>14</v>
      </c>
      <c r="G1402" s="41">
        <f>C1402/15*1.05</f>
        <v>6.51364621893178</v>
      </c>
    </row>
    <row r="1403" customHeight="1" spans="1:7">
      <c r="A1403" s="37" t="s">
        <v>958</v>
      </c>
      <c r="B1403" s="37" t="s">
        <v>8</v>
      </c>
      <c r="C1403" s="38">
        <v>93.0520888418826</v>
      </c>
      <c r="D1403" s="37" t="s">
        <v>76</v>
      </c>
      <c r="E1403" s="37" t="s">
        <v>77</v>
      </c>
      <c r="F1403" s="37" t="s">
        <v>78</v>
      </c>
      <c r="G1403" s="41">
        <f>C1403*1.05</f>
        <v>97.7046932839767</v>
      </c>
    </row>
    <row r="1404" customHeight="1" spans="1:7">
      <c r="A1404" s="37" t="s">
        <v>958</v>
      </c>
      <c r="B1404" s="37" t="s">
        <v>193</v>
      </c>
      <c r="C1404" s="38">
        <v>93.0520888418826</v>
      </c>
      <c r="D1404" s="37" t="s">
        <v>63</v>
      </c>
      <c r="E1404" s="37" t="s">
        <v>85</v>
      </c>
      <c r="F1404" s="37" t="s">
        <v>86</v>
      </c>
      <c r="G1404" s="41">
        <f>C1404*1.05</f>
        <v>97.7046932839767</v>
      </c>
    </row>
    <row r="1405" customHeight="1" spans="1:7">
      <c r="A1405" s="37" t="s">
        <v>959</v>
      </c>
      <c r="B1405" s="37" t="s">
        <v>8</v>
      </c>
      <c r="C1405" s="38">
        <v>244.853473227207</v>
      </c>
      <c r="D1405" s="37" t="s">
        <v>9</v>
      </c>
      <c r="E1405" s="37" t="s">
        <v>151</v>
      </c>
      <c r="F1405" s="37" t="s">
        <v>152</v>
      </c>
      <c r="G1405" s="41">
        <f>C1405*1.05</f>
        <v>257.096146888567</v>
      </c>
    </row>
    <row r="1406" customHeight="1" spans="1:7">
      <c r="A1406" s="37" t="s">
        <v>959</v>
      </c>
      <c r="B1406" s="37" t="s">
        <v>8</v>
      </c>
      <c r="C1406" s="38">
        <v>244.853473227207</v>
      </c>
      <c r="D1406" s="37" t="s">
        <v>12</v>
      </c>
      <c r="E1406" s="37" t="s">
        <v>13</v>
      </c>
      <c r="F1406" s="37" t="s">
        <v>14</v>
      </c>
      <c r="G1406" s="41">
        <f>C1406/15*1.05</f>
        <v>17.1397431259045</v>
      </c>
    </row>
    <row r="1407" customHeight="1" spans="1:7">
      <c r="A1407" s="37" t="s">
        <v>959</v>
      </c>
      <c r="B1407" s="37" t="s">
        <v>155</v>
      </c>
      <c r="C1407" s="38">
        <v>37958.25</v>
      </c>
      <c r="D1407" s="37" t="s">
        <v>23</v>
      </c>
      <c r="E1407" s="37" t="s">
        <v>24</v>
      </c>
      <c r="F1407" s="37" t="s">
        <v>25</v>
      </c>
      <c r="G1407" s="41">
        <f>C1407*1.05</f>
        <v>39856.1625</v>
      </c>
    </row>
    <row r="1408" customHeight="1" spans="1:7">
      <c r="A1408" s="37" t="s">
        <v>959</v>
      </c>
      <c r="B1408" s="37" t="s">
        <v>155</v>
      </c>
      <c r="C1408" s="38">
        <v>37958.25</v>
      </c>
      <c r="D1408" s="37" t="s">
        <v>69</v>
      </c>
      <c r="E1408" s="37" t="s">
        <v>70</v>
      </c>
      <c r="F1408" s="37" t="s">
        <v>71</v>
      </c>
      <c r="G1408" s="41">
        <f>C1408*1.05</f>
        <v>39856.1625</v>
      </c>
    </row>
    <row r="1409" customHeight="1" spans="1:7">
      <c r="A1409" s="37" t="s">
        <v>959</v>
      </c>
      <c r="B1409" s="37" t="s">
        <v>155</v>
      </c>
      <c r="C1409" s="38">
        <v>37958.25</v>
      </c>
      <c r="D1409" s="37" t="s">
        <v>26</v>
      </c>
      <c r="E1409" s="37" t="s">
        <v>27</v>
      </c>
      <c r="F1409" s="37" t="s">
        <v>28</v>
      </c>
      <c r="G1409" s="41">
        <f>C1409*1.05</f>
        <v>39856.1625</v>
      </c>
    </row>
    <row r="1410" customHeight="1" spans="1:7">
      <c r="A1410" s="37" t="s">
        <v>959</v>
      </c>
      <c r="B1410" s="37" t="s">
        <v>155</v>
      </c>
      <c r="C1410" s="38">
        <v>37958.25</v>
      </c>
      <c r="D1410" s="37" t="s">
        <v>72</v>
      </c>
      <c r="E1410" s="37" t="s">
        <v>222</v>
      </c>
      <c r="F1410" s="37" t="s">
        <v>223</v>
      </c>
      <c r="G1410" s="41">
        <f t="shared" ref="G1410:G1411" si="101">C1410*1.05</f>
        <v>39856.1625</v>
      </c>
    </row>
    <row r="1411" customHeight="1" spans="1:7">
      <c r="A1411" s="37" t="s">
        <v>959</v>
      </c>
      <c r="B1411" s="37" t="s">
        <v>155</v>
      </c>
      <c r="C1411" s="38">
        <v>37958.25</v>
      </c>
      <c r="D1411" s="37" t="s">
        <v>960</v>
      </c>
      <c r="E1411" s="37" t="s">
        <v>155</v>
      </c>
      <c r="F1411" s="37" t="s">
        <v>961</v>
      </c>
      <c r="G1411" s="41">
        <f t="shared" si="101"/>
        <v>39856.1625</v>
      </c>
    </row>
    <row r="1412" customHeight="1" spans="1:7">
      <c r="A1412" s="37" t="s">
        <v>959</v>
      </c>
      <c r="B1412" s="37" t="s">
        <v>155</v>
      </c>
      <c r="C1412" s="38">
        <v>37958.25</v>
      </c>
      <c r="D1412" s="37" t="s">
        <v>12</v>
      </c>
      <c r="E1412" s="37" t="s">
        <v>208</v>
      </c>
      <c r="F1412" s="37" t="s">
        <v>209</v>
      </c>
      <c r="G1412" s="41">
        <f>C1412/56*1.05</f>
        <v>711.7171875</v>
      </c>
    </row>
    <row r="1413" customHeight="1" spans="1:7">
      <c r="A1413" s="37" t="s">
        <v>962</v>
      </c>
      <c r="B1413" s="37" t="s">
        <v>8</v>
      </c>
      <c r="C1413" s="38">
        <v>252.746915638546</v>
      </c>
      <c r="D1413" s="37" t="s">
        <v>9</v>
      </c>
      <c r="E1413" s="37" t="s">
        <v>47</v>
      </c>
      <c r="F1413" s="37" t="s">
        <v>48</v>
      </c>
      <c r="G1413" s="41">
        <f>C1413*1.05</f>
        <v>265.384261420473</v>
      </c>
    </row>
    <row r="1414" customHeight="1" spans="1:7">
      <c r="A1414" s="37" t="s">
        <v>962</v>
      </c>
      <c r="B1414" s="37" t="s">
        <v>8</v>
      </c>
      <c r="C1414" s="38">
        <v>252.746915638546</v>
      </c>
      <c r="D1414" s="37" t="s">
        <v>12</v>
      </c>
      <c r="E1414" s="37" t="s">
        <v>29</v>
      </c>
      <c r="F1414" s="37" t="s">
        <v>30</v>
      </c>
      <c r="G1414" s="41">
        <f>C1414/8*1.05</f>
        <v>33.1730326775592</v>
      </c>
    </row>
    <row r="1415" customHeight="1" spans="1:7">
      <c r="A1415" s="37" t="s">
        <v>963</v>
      </c>
      <c r="B1415" s="37" t="s">
        <v>8</v>
      </c>
      <c r="C1415" s="38">
        <v>41.8623711340206</v>
      </c>
      <c r="D1415" s="37" t="s">
        <v>9</v>
      </c>
      <c r="E1415" s="37" t="s">
        <v>50</v>
      </c>
      <c r="F1415" s="37" t="s">
        <v>51</v>
      </c>
      <c r="G1415" s="41">
        <f>C1415*1.05</f>
        <v>43.9554896907216</v>
      </c>
    </row>
    <row r="1416" customHeight="1" spans="1:7">
      <c r="A1416" s="37" t="s">
        <v>963</v>
      </c>
      <c r="B1416" s="37" t="s">
        <v>8</v>
      </c>
      <c r="C1416" s="38">
        <v>41.8623711340206</v>
      </c>
      <c r="D1416" s="37" t="s">
        <v>12</v>
      </c>
      <c r="E1416" s="37" t="s">
        <v>13</v>
      </c>
      <c r="F1416" s="37" t="s">
        <v>14</v>
      </c>
      <c r="G1416" s="41">
        <f>C1416/15*1.05</f>
        <v>2.93036597938144</v>
      </c>
    </row>
    <row r="1417" customHeight="1" spans="1:7">
      <c r="A1417" s="37" t="s">
        <v>964</v>
      </c>
      <c r="B1417" s="37" t="s">
        <v>60</v>
      </c>
      <c r="C1417" s="38">
        <v>41.8623711340206</v>
      </c>
      <c r="D1417" s="37" t="s">
        <v>23</v>
      </c>
      <c r="E1417" s="37" t="s">
        <v>24</v>
      </c>
      <c r="F1417" s="37" t="s">
        <v>25</v>
      </c>
      <c r="G1417" s="41">
        <f>C1417*1.05</f>
        <v>43.9554896907216</v>
      </c>
    </row>
    <row r="1418" customHeight="1" spans="1:7">
      <c r="A1418" s="37" t="s">
        <v>964</v>
      </c>
      <c r="B1418" s="37" t="s">
        <v>60</v>
      </c>
      <c r="C1418" s="38">
        <v>41.8623711340206</v>
      </c>
      <c r="D1418" s="37" t="s">
        <v>965</v>
      </c>
      <c r="E1418" s="37" t="s">
        <v>60</v>
      </c>
      <c r="F1418" s="37" t="s">
        <v>966</v>
      </c>
      <c r="G1418" s="41">
        <f>C1418*1.05</f>
        <v>43.9554896907216</v>
      </c>
    </row>
    <row r="1419" customHeight="1" spans="1:7">
      <c r="A1419" s="37" t="s">
        <v>964</v>
      </c>
      <c r="B1419" s="37" t="s">
        <v>60</v>
      </c>
      <c r="C1419" s="38">
        <v>41.8623711340206</v>
      </c>
      <c r="D1419" s="37" t="s">
        <v>12</v>
      </c>
      <c r="E1419" s="37" t="s">
        <v>13</v>
      </c>
      <c r="F1419" s="37" t="s">
        <v>14</v>
      </c>
      <c r="G1419" s="41">
        <f>C1419/9*1.05</f>
        <v>4.88394329896907</v>
      </c>
    </row>
    <row r="1420" customHeight="1" spans="1:7">
      <c r="A1420" s="37" t="s">
        <v>967</v>
      </c>
      <c r="B1420" s="37" t="s">
        <v>8</v>
      </c>
      <c r="C1420" s="38">
        <v>41.8623711340206</v>
      </c>
      <c r="D1420" s="37" t="s">
        <v>9</v>
      </c>
      <c r="E1420" s="37" t="s">
        <v>50</v>
      </c>
      <c r="F1420" s="37" t="s">
        <v>51</v>
      </c>
      <c r="G1420" s="41">
        <f>C1420*1.05</f>
        <v>43.9554896907216</v>
      </c>
    </row>
    <row r="1421" customHeight="1" spans="1:7">
      <c r="A1421" s="37" t="s">
        <v>967</v>
      </c>
      <c r="B1421" s="37" t="s">
        <v>8</v>
      </c>
      <c r="C1421" s="38">
        <v>41.8623711340206</v>
      </c>
      <c r="D1421" s="37" t="s">
        <v>12</v>
      </c>
      <c r="E1421" s="37" t="s">
        <v>13</v>
      </c>
      <c r="F1421" s="37" t="s">
        <v>14</v>
      </c>
      <c r="G1421" s="41">
        <f>C1421/15*1.05</f>
        <v>2.93036597938144</v>
      </c>
    </row>
    <row r="1422" customHeight="1" spans="1:7">
      <c r="A1422" s="37" t="s">
        <v>967</v>
      </c>
      <c r="B1422" s="37" t="s">
        <v>429</v>
      </c>
      <c r="C1422" s="38">
        <v>23275.9341968373</v>
      </c>
      <c r="D1422" s="37" t="s">
        <v>23</v>
      </c>
      <c r="E1422" s="37" t="s">
        <v>24</v>
      </c>
      <c r="F1422" s="37" t="s">
        <v>25</v>
      </c>
      <c r="G1422" s="41">
        <f>C1422*1.05</f>
        <v>24439.7309066792</v>
      </c>
    </row>
    <row r="1423" customHeight="1" spans="1:7">
      <c r="A1423" s="37" t="s">
        <v>967</v>
      </c>
      <c r="B1423" s="37" t="s">
        <v>429</v>
      </c>
      <c r="C1423" s="38">
        <v>23275.9341968373</v>
      </c>
      <c r="D1423" s="37" t="s">
        <v>69</v>
      </c>
      <c r="E1423" s="37" t="s">
        <v>70</v>
      </c>
      <c r="F1423" s="37" t="s">
        <v>71</v>
      </c>
      <c r="G1423" s="41">
        <f>C1423*1.05</f>
        <v>24439.7309066792</v>
      </c>
    </row>
    <row r="1424" customHeight="1" spans="1:7">
      <c r="A1424" s="37" t="s">
        <v>967</v>
      </c>
      <c r="B1424" s="37" t="s">
        <v>429</v>
      </c>
      <c r="C1424" s="38">
        <v>23275.9341968373</v>
      </c>
      <c r="D1424" s="37" t="s">
        <v>26</v>
      </c>
      <c r="E1424" s="37" t="s">
        <v>27</v>
      </c>
      <c r="F1424" s="37" t="s">
        <v>28</v>
      </c>
      <c r="G1424" s="41">
        <f>C1424*1.05</f>
        <v>24439.7309066792</v>
      </c>
    </row>
    <row r="1425" customHeight="1" spans="1:7">
      <c r="A1425" s="37" t="s">
        <v>967</v>
      </c>
      <c r="B1425" s="37" t="s">
        <v>429</v>
      </c>
      <c r="C1425" s="38">
        <v>23275.9341968373</v>
      </c>
      <c r="D1425" s="37" t="s">
        <v>72</v>
      </c>
      <c r="E1425" s="37" t="s">
        <v>73</v>
      </c>
      <c r="F1425" s="37" t="s">
        <v>74</v>
      </c>
      <c r="G1425" s="41">
        <f t="shared" ref="G1425:G1426" si="102">C1425*1.05</f>
        <v>24439.7309066792</v>
      </c>
    </row>
    <row r="1426" customHeight="1" spans="1:7">
      <c r="A1426" s="37" t="s">
        <v>967</v>
      </c>
      <c r="B1426" s="37" t="s">
        <v>429</v>
      </c>
      <c r="C1426" s="38">
        <v>23275.9341968373</v>
      </c>
      <c r="D1426" s="37" t="s">
        <v>968</v>
      </c>
      <c r="E1426" s="37" t="s">
        <v>429</v>
      </c>
      <c r="F1426" s="37" t="s">
        <v>969</v>
      </c>
      <c r="G1426" s="41">
        <f t="shared" si="102"/>
        <v>24439.7309066792</v>
      </c>
    </row>
    <row r="1427" customHeight="1" spans="1:7">
      <c r="A1427" s="37" t="s">
        <v>967</v>
      </c>
      <c r="B1427" s="37" t="s">
        <v>429</v>
      </c>
      <c r="C1427" s="38">
        <v>23275.9341968373</v>
      </c>
      <c r="D1427" s="37" t="s">
        <v>12</v>
      </c>
      <c r="E1427" s="37" t="s">
        <v>13</v>
      </c>
      <c r="F1427" s="37" t="s">
        <v>14</v>
      </c>
      <c r="G1427" s="41">
        <f>C1427/56*1.05</f>
        <v>436.423766190699</v>
      </c>
    </row>
    <row r="1428" customHeight="1" spans="1:7">
      <c r="A1428" s="37" t="s">
        <v>970</v>
      </c>
      <c r="B1428" s="37" t="s">
        <v>8</v>
      </c>
      <c r="C1428" s="38">
        <v>305.195708645054</v>
      </c>
      <c r="D1428" s="37" t="s">
        <v>9</v>
      </c>
      <c r="E1428" s="37" t="s">
        <v>50</v>
      </c>
      <c r="F1428" s="37" t="s">
        <v>51</v>
      </c>
      <c r="G1428" s="41">
        <f>C1428*1.05</f>
        <v>320.455494077307</v>
      </c>
    </row>
    <row r="1429" customHeight="1" spans="1:7">
      <c r="A1429" s="37" t="s">
        <v>970</v>
      </c>
      <c r="B1429" s="37" t="s">
        <v>8</v>
      </c>
      <c r="C1429" s="38">
        <v>305.195708645054</v>
      </c>
      <c r="D1429" s="37" t="s">
        <v>12</v>
      </c>
      <c r="E1429" s="37" t="s">
        <v>13</v>
      </c>
      <c r="F1429" s="37" t="s">
        <v>14</v>
      </c>
      <c r="G1429" s="41">
        <f>C1429/15*1.05</f>
        <v>21.3636996051538</v>
      </c>
    </row>
    <row r="1430" customHeight="1" spans="1:7">
      <c r="A1430" s="37" t="s">
        <v>971</v>
      </c>
      <c r="B1430" s="37" t="s">
        <v>8</v>
      </c>
      <c r="C1430" s="38">
        <v>134.951536643026</v>
      </c>
      <c r="D1430" s="37" t="s">
        <v>9</v>
      </c>
      <c r="E1430" s="37" t="s">
        <v>50</v>
      </c>
      <c r="F1430" s="37" t="s">
        <v>51</v>
      </c>
      <c r="G1430" s="41">
        <f>C1430*1.05</f>
        <v>141.699113475177</v>
      </c>
    </row>
    <row r="1431" customHeight="1" spans="1:7">
      <c r="A1431" s="37" t="s">
        <v>971</v>
      </c>
      <c r="B1431" s="37" t="s">
        <v>8</v>
      </c>
      <c r="C1431" s="38">
        <v>134.951536643026</v>
      </c>
      <c r="D1431" s="37" t="s">
        <v>12</v>
      </c>
      <c r="E1431" s="37" t="s">
        <v>13</v>
      </c>
      <c r="F1431" s="37" t="s">
        <v>14</v>
      </c>
      <c r="G1431" s="41">
        <f>C1431/20*1.05</f>
        <v>7.08495567375887</v>
      </c>
    </row>
    <row r="1432" customHeight="1" spans="1:7">
      <c r="A1432" s="37" t="s">
        <v>971</v>
      </c>
      <c r="B1432" s="37" t="s">
        <v>8</v>
      </c>
      <c r="C1432" s="38">
        <v>134.951536643026</v>
      </c>
      <c r="D1432" s="37" t="s">
        <v>76</v>
      </c>
      <c r="E1432" s="37" t="s">
        <v>77</v>
      </c>
      <c r="F1432" s="37" t="s">
        <v>78</v>
      </c>
      <c r="G1432" s="41">
        <f>C1432*1.05</f>
        <v>141.699113475177</v>
      </c>
    </row>
    <row r="1433" customHeight="1" spans="1:7">
      <c r="A1433" s="37" t="s">
        <v>972</v>
      </c>
      <c r="B1433" s="37" t="s">
        <v>8</v>
      </c>
      <c r="C1433" s="38">
        <v>134.951536643026</v>
      </c>
      <c r="D1433" s="37" t="s">
        <v>9</v>
      </c>
      <c r="E1433" s="37" t="s">
        <v>47</v>
      </c>
      <c r="F1433" s="37" t="s">
        <v>48</v>
      </c>
      <c r="G1433" s="41">
        <f>C1433*1.05</f>
        <v>141.699113475177</v>
      </c>
    </row>
    <row r="1434" customHeight="1" spans="1:7">
      <c r="A1434" s="37" t="s">
        <v>972</v>
      </c>
      <c r="B1434" s="37" t="s">
        <v>8</v>
      </c>
      <c r="C1434" s="38">
        <v>134.951536643026</v>
      </c>
      <c r="D1434" s="37" t="s">
        <v>12</v>
      </c>
      <c r="E1434" s="37" t="s">
        <v>29</v>
      </c>
      <c r="F1434" s="37" t="s">
        <v>30</v>
      </c>
      <c r="G1434" s="41">
        <f>C1434/7*1.05</f>
        <v>20.2427304964539</v>
      </c>
    </row>
    <row r="1435" customHeight="1" spans="1:7">
      <c r="A1435" s="37" t="s">
        <v>972</v>
      </c>
      <c r="B1435" s="37" t="s">
        <v>480</v>
      </c>
      <c r="C1435" s="38">
        <v>25422.6588795039</v>
      </c>
      <c r="D1435" s="37" t="s">
        <v>23</v>
      </c>
      <c r="E1435" s="37" t="s">
        <v>24</v>
      </c>
      <c r="F1435" s="37" t="s">
        <v>25</v>
      </c>
      <c r="G1435" s="41">
        <f>C1435*1.05</f>
        <v>26693.7918234791</v>
      </c>
    </row>
    <row r="1436" customHeight="1" spans="1:7">
      <c r="A1436" s="37" t="s">
        <v>972</v>
      </c>
      <c r="B1436" s="37" t="s">
        <v>480</v>
      </c>
      <c r="C1436" s="38">
        <v>25422.6588795039</v>
      </c>
      <c r="D1436" s="37" t="s">
        <v>69</v>
      </c>
      <c r="E1436" s="37" t="s">
        <v>70</v>
      </c>
      <c r="F1436" s="37" t="s">
        <v>71</v>
      </c>
      <c r="G1436" s="41">
        <f>C1436*1.05</f>
        <v>26693.7918234791</v>
      </c>
    </row>
    <row r="1437" customHeight="1" spans="1:7">
      <c r="A1437" s="37" t="s">
        <v>972</v>
      </c>
      <c r="B1437" s="37" t="s">
        <v>480</v>
      </c>
      <c r="C1437" s="38">
        <v>25422.6588795039</v>
      </c>
      <c r="D1437" s="37" t="s">
        <v>26</v>
      </c>
      <c r="E1437" s="37" t="s">
        <v>27</v>
      </c>
      <c r="F1437" s="37" t="s">
        <v>28</v>
      </c>
      <c r="G1437" s="41">
        <f>C1437*1.05</f>
        <v>26693.7918234791</v>
      </c>
    </row>
    <row r="1438" customHeight="1" spans="1:7">
      <c r="A1438" s="37" t="s">
        <v>972</v>
      </c>
      <c r="B1438" s="37" t="s">
        <v>480</v>
      </c>
      <c r="C1438" s="38">
        <v>25422.6588795039</v>
      </c>
      <c r="D1438" s="37" t="s">
        <v>72</v>
      </c>
      <c r="E1438" s="37" t="s">
        <v>973</v>
      </c>
      <c r="F1438" s="37" t="s">
        <v>974</v>
      </c>
      <c r="G1438" s="41">
        <f t="shared" ref="G1438:G1439" si="103">C1438*1.05</f>
        <v>26693.7918234791</v>
      </c>
    </row>
    <row r="1439" customHeight="1" spans="1:7">
      <c r="A1439" s="37" t="s">
        <v>972</v>
      </c>
      <c r="B1439" s="37" t="s">
        <v>480</v>
      </c>
      <c r="C1439" s="38">
        <v>25422.6588795039</v>
      </c>
      <c r="D1439" s="37" t="s">
        <v>975</v>
      </c>
      <c r="E1439" s="37" t="s">
        <v>480</v>
      </c>
      <c r="F1439" s="37" t="s">
        <v>976</v>
      </c>
      <c r="G1439" s="41">
        <f t="shared" si="103"/>
        <v>26693.7918234791</v>
      </c>
    </row>
    <row r="1440" customHeight="1" spans="1:7">
      <c r="A1440" s="37" t="s">
        <v>972</v>
      </c>
      <c r="B1440" s="37" t="s">
        <v>480</v>
      </c>
      <c r="C1440" s="38">
        <v>25422.6588795039</v>
      </c>
      <c r="D1440" s="37" t="s">
        <v>12</v>
      </c>
      <c r="E1440" s="37" t="s">
        <v>38</v>
      </c>
      <c r="F1440" s="37" t="s">
        <v>39</v>
      </c>
      <c r="G1440" s="41">
        <f>C1440/56*1.05</f>
        <v>476.674853990698</v>
      </c>
    </row>
    <row r="1441" customHeight="1" spans="1:7">
      <c r="A1441" s="37" t="s">
        <v>977</v>
      </c>
      <c r="B1441" s="37" t="s">
        <v>8</v>
      </c>
      <c r="C1441" s="38">
        <v>50.4480795113366</v>
      </c>
      <c r="D1441" s="37" t="s">
        <v>9</v>
      </c>
      <c r="E1441" s="37" t="s">
        <v>47</v>
      </c>
      <c r="F1441" s="37" t="s">
        <v>48</v>
      </c>
      <c r="G1441" s="41">
        <f>C1441*1.05</f>
        <v>52.9704834869034</v>
      </c>
    </row>
    <row r="1442" customHeight="1" spans="1:7">
      <c r="A1442" s="37" t="s">
        <v>977</v>
      </c>
      <c r="B1442" s="37" t="s">
        <v>8</v>
      </c>
      <c r="C1442" s="38">
        <v>50.4480795113366</v>
      </c>
      <c r="D1442" s="37" t="s">
        <v>12</v>
      </c>
      <c r="E1442" s="37" t="s">
        <v>13</v>
      </c>
      <c r="F1442" s="37" t="s">
        <v>14</v>
      </c>
      <c r="G1442" s="41">
        <f>C1442/8*1.05</f>
        <v>6.62131043586293</v>
      </c>
    </row>
    <row r="1443" customHeight="1" spans="1:7">
      <c r="A1443" s="37" t="s">
        <v>978</v>
      </c>
      <c r="B1443" s="37" t="s">
        <v>8</v>
      </c>
      <c r="C1443" s="38">
        <v>97.4578276074882</v>
      </c>
      <c r="D1443" s="37" t="s">
        <v>9</v>
      </c>
      <c r="E1443" s="37" t="s">
        <v>47</v>
      </c>
      <c r="F1443" s="37" t="s">
        <v>48</v>
      </c>
      <c r="G1443" s="41">
        <f>C1443*1.05</f>
        <v>102.330718987863</v>
      </c>
    </row>
    <row r="1444" customHeight="1" spans="1:7">
      <c r="A1444" s="37" t="s">
        <v>978</v>
      </c>
      <c r="B1444" s="37" t="s">
        <v>8</v>
      </c>
      <c r="C1444" s="38">
        <v>97.4578276074882</v>
      </c>
      <c r="D1444" s="37" t="s">
        <v>12</v>
      </c>
      <c r="E1444" s="37" t="s">
        <v>29</v>
      </c>
      <c r="F1444" s="37" t="s">
        <v>30</v>
      </c>
      <c r="G1444" s="41">
        <f>C1444/15*1.05</f>
        <v>6.82204793252417</v>
      </c>
    </row>
    <row r="1445" customHeight="1" spans="1:7">
      <c r="A1445" s="37" t="s">
        <v>979</v>
      </c>
      <c r="B1445" s="37" t="s">
        <v>8</v>
      </c>
      <c r="C1445" s="38">
        <v>663.039581340984</v>
      </c>
      <c r="D1445" s="37" t="s">
        <v>9</v>
      </c>
      <c r="E1445" s="37" t="s">
        <v>50</v>
      </c>
      <c r="F1445" s="37" t="s">
        <v>51</v>
      </c>
      <c r="G1445" s="41">
        <f>C1445*1.05</f>
        <v>696.191560408033</v>
      </c>
    </row>
    <row r="1446" customHeight="1" spans="1:7">
      <c r="A1446" s="37" t="s">
        <v>979</v>
      </c>
      <c r="B1446" s="37" t="s">
        <v>8</v>
      </c>
      <c r="C1446" s="38">
        <v>663.039581340984</v>
      </c>
      <c r="D1446" s="37" t="s">
        <v>12</v>
      </c>
      <c r="E1446" s="37" t="s">
        <v>13</v>
      </c>
      <c r="F1446" s="37" t="s">
        <v>14</v>
      </c>
      <c r="G1446" s="41">
        <f>C1446/15*1.05</f>
        <v>46.4127706938689</v>
      </c>
    </row>
    <row r="1447" customHeight="1" spans="1:7">
      <c r="A1447" s="37" t="s">
        <v>980</v>
      </c>
      <c r="B1447" s="37" t="s">
        <v>8</v>
      </c>
      <c r="C1447" s="38">
        <v>614.025301204819</v>
      </c>
      <c r="D1447" s="37" t="s">
        <v>9</v>
      </c>
      <c r="E1447" s="37" t="s">
        <v>50</v>
      </c>
      <c r="F1447" s="37" t="s">
        <v>51</v>
      </c>
      <c r="G1447" s="41">
        <f>C1447*1.05</f>
        <v>644.72656626506</v>
      </c>
    </row>
    <row r="1448" customHeight="1" spans="1:7">
      <c r="A1448" s="37" t="s">
        <v>980</v>
      </c>
      <c r="B1448" s="37" t="s">
        <v>8</v>
      </c>
      <c r="C1448" s="38">
        <v>614.025301204819</v>
      </c>
      <c r="D1448" s="37" t="s">
        <v>12</v>
      </c>
      <c r="E1448" s="37" t="s">
        <v>13</v>
      </c>
      <c r="F1448" s="37" t="s">
        <v>14</v>
      </c>
      <c r="G1448" s="41">
        <f>C1448/15*1.05</f>
        <v>42.9817710843373</v>
      </c>
    </row>
    <row r="1449" customHeight="1" spans="1:7">
      <c r="A1449" s="37" t="s">
        <v>981</v>
      </c>
      <c r="B1449" s="37" t="s">
        <v>544</v>
      </c>
      <c r="C1449" s="38">
        <v>614.025301204819</v>
      </c>
      <c r="D1449" s="37" t="s">
        <v>23</v>
      </c>
      <c r="E1449" s="37" t="s">
        <v>24</v>
      </c>
      <c r="F1449" s="37" t="s">
        <v>25</v>
      </c>
      <c r="G1449" s="41">
        <f>C1449*2*1.05</f>
        <v>1289.45313253012</v>
      </c>
    </row>
    <row r="1450" customHeight="1" spans="1:7">
      <c r="A1450" s="37" t="s">
        <v>981</v>
      </c>
      <c r="B1450" s="37" t="s">
        <v>544</v>
      </c>
      <c r="C1450" s="38">
        <v>614.025301204819</v>
      </c>
      <c r="D1450" s="37" t="s">
        <v>26</v>
      </c>
      <c r="E1450" s="37" t="s">
        <v>27</v>
      </c>
      <c r="F1450" s="37" t="s">
        <v>28</v>
      </c>
      <c r="G1450" s="41">
        <f>C1450*1.05</f>
        <v>644.72656626506</v>
      </c>
    </row>
    <row r="1451" customHeight="1" spans="1:7">
      <c r="A1451" s="37" t="s">
        <v>981</v>
      </c>
      <c r="B1451" s="37" t="s">
        <v>544</v>
      </c>
      <c r="C1451" s="38">
        <v>614.025301204819</v>
      </c>
      <c r="D1451" s="37" t="s">
        <v>132</v>
      </c>
      <c r="E1451" s="37" t="s">
        <v>545</v>
      </c>
      <c r="F1451" s="37" t="s">
        <v>546</v>
      </c>
      <c r="G1451" s="41">
        <f>C1451*1.05</f>
        <v>644.72656626506</v>
      </c>
    </row>
    <row r="1452" customHeight="1" spans="1:7">
      <c r="A1452" s="37" t="s">
        <v>981</v>
      </c>
      <c r="B1452" s="37" t="s">
        <v>544</v>
      </c>
      <c r="C1452" s="38">
        <v>614.025301204819</v>
      </c>
      <c r="D1452" s="37" t="s">
        <v>135</v>
      </c>
      <c r="E1452" s="37" t="s">
        <v>547</v>
      </c>
      <c r="F1452" s="37" t="s">
        <v>548</v>
      </c>
      <c r="G1452" s="41">
        <f>C1452*1.05</f>
        <v>644.72656626506</v>
      </c>
    </row>
    <row r="1453" customHeight="1" spans="1:7">
      <c r="A1453" s="37" t="s">
        <v>981</v>
      </c>
      <c r="B1453" s="37" t="s">
        <v>544</v>
      </c>
      <c r="C1453" s="38">
        <v>614.025301204819</v>
      </c>
      <c r="D1453" s="37" t="s">
        <v>982</v>
      </c>
      <c r="E1453" s="37" t="s">
        <v>550</v>
      </c>
      <c r="F1453" s="37" t="s">
        <v>983</v>
      </c>
      <c r="G1453" s="41">
        <f>C1453*1.05</f>
        <v>644.72656626506</v>
      </c>
    </row>
    <row r="1454" customHeight="1" spans="1:7">
      <c r="A1454" s="37" t="s">
        <v>981</v>
      </c>
      <c r="B1454" s="37" t="s">
        <v>544</v>
      </c>
      <c r="C1454" s="38">
        <v>614.025301204819</v>
      </c>
      <c r="D1454" s="37" t="s">
        <v>984</v>
      </c>
      <c r="E1454" s="37" t="s">
        <v>553</v>
      </c>
      <c r="F1454" s="37" t="s">
        <v>985</v>
      </c>
      <c r="G1454" s="41">
        <f>C1454*1.05</f>
        <v>644.72656626506</v>
      </c>
    </row>
    <row r="1455" customHeight="1" spans="1:7">
      <c r="A1455" s="37" t="s">
        <v>981</v>
      </c>
      <c r="B1455" s="37" t="s">
        <v>544</v>
      </c>
      <c r="C1455" s="38">
        <v>614.025301204819</v>
      </c>
      <c r="D1455" s="37" t="s">
        <v>986</v>
      </c>
      <c r="E1455" s="37" t="s">
        <v>556</v>
      </c>
      <c r="F1455" s="37" t="s">
        <v>987</v>
      </c>
      <c r="G1455" s="41">
        <f>C1455*20*1.05</f>
        <v>12894.5313253012</v>
      </c>
    </row>
    <row r="1456" customHeight="1" spans="1:7">
      <c r="A1456" s="37" t="s">
        <v>981</v>
      </c>
      <c r="B1456" s="37" t="s">
        <v>544</v>
      </c>
      <c r="C1456" s="38">
        <v>614.025301204819</v>
      </c>
      <c r="D1456" s="37" t="s">
        <v>12</v>
      </c>
      <c r="E1456" s="37" t="s">
        <v>138</v>
      </c>
      <c r="F1456" s="37" t="s">
        <v>139</v>
      </c>
      <c r="G1456" s="41">
        <f>C1456/70*1.05</f>
        <v>9.21037951807229</v>
      </c>
    </row>
    <row r="1457" customHeight="1" spans="1:7">
      <c r="A1457" s="37" t="s">
        <v>981</v>
      </c>
      <c r="B1457" s="37" t="s">
        <v>834</v>
      </c>
      <c r="C1457" s="38">
        <v>1146.68064237982</v>
      </c>
      <c r="D1457" s="37" t="s">
        <v>988</v>
      </c>
      <c r="E1457" s="37" t="s">
        <v>857</v>
      </c>
      <c r="F1457" s="37" t="s">
        <v>989</v>
      </c>
      <c r="G1457" s="41">
        <f>C1457*1.05</f>
        <v>1204.01467449881</v>
      </c>
    </row>
    <row r="1458" customHeight="1" spans="1:7">
      <c r="A1458" s="37" t="s">
        <v>981</v>
      </c>
      <c r="B1458" s="37" t="s">
        <v>834</v>
      </c>
      <c r="C1458" s="38">
        <v>1146.68064237982</v>
      </c>
      <c r="D1458" s="37" t="s">
        <v>23</v>
      </c>
      <c r="E1458" s="37" t="s">
        <v>24</v>
      </c>
      <c r="F1458" s="37" t="s">
        <v>25</v>
      </c>
      <c r="G1458" s="41">
        <f>C1458*1.05</f>
        <v>1204.01467449881</v>
      </c>
    </row>
    <row r="1459" customHeight="1" spans="1:7">
      <c r="A1459" s="37" t="s">
        <v>981</v>
      </c>
      <c r="B1459" s="37" t="s">
        <v>834</v>
      </c>
      <c r="C1459" s="38">
        <v>1146.68064237982</v>
      </c>
      <c r="D1459" s="37" t="s">
        <v>26</v>
      </c>
      <c r="E1459" s="37" t="s">
        <v>27</v>
      </c>
      <c r="F1459" s="37" t="s">
        <v>28</v>
      </c>
      <c r="G1459" s="41">
        <f>C1459*1.05</f>
        <v>1204.01467449881</v>
      </c>
    </row>
    <row r="1460" customHeight="1" spans="1:7">
      <c r="A1460" s="37" t="s">
        <v>981</v>
      </c>
      <c r="B1460" s="37" t="s">
        <v>834</v>
      </c>
      <c r="C1460" s="38">
        <v>1146.68064237982</v>
      </c>
      <c r="D1460" s="37" t="s">
        <v>990</v>
      </c>
      <c r="E1460" s="37" t="s">
        <v>991</v>
      </c>
      <c r="F1460" s="37" t="s">
        <v>992</v>
      </c>
      <c r="G1460" s="41">
        <f>C1460*1.05</f>
        <v>1204.01467449881</v>
      </c>
    </row>
    <row r="1461" customHeight="1" spans="1:7">
      <c r="A1461" s="37" t="s">
        <v>981</v>
      </c>
      <c r="B1461" s="37" t="s">
        <v>834</v>
      </c>
      <c r="C1461" s="38">
        <v>1146.68064237982</v>
      </c>
      <c r="D1461" s="37" t="s">
        <v>603</v>
      </c>
      <c r="E1461" s="37" t="s">
        <v>604</v>
      </c>
      <c r="F1461" s="37" t="s">
        <v>605</v>
      </c>
      <c r="G1461" s="41">
        <f t="shared" ref="G1461:G1463" si="104">C1461*1.05</f>
        <v>1204.01467449881</v>
      </c>
    </row>
    <row r="1462" customHeight="1" spans="1:7">
      <c r="A1462" s="37" t="s">
        <v>981</v>
      </c>
      <c r="B1462" s="37" t="s">
        <v>834</v>
      </c>
      <c r="C1462" s="38">
        <v>1146.68064237982</v>
      </c>
      <c r="D1462" s="37" t="s">
        <v>307</v>
      </c>
      <c r="E1462" s="37" t="s">
        <v>308</v>
      </c>
      <c r="F1462" s="37" t="s">
        <v>309</v>
      </c>
      <c r="G1462" s="41">
        <f t="shared" si="104"/>
        <v>1204.01467449881</v>
      </c>
    </row>
    <row r="1463" customHeight="1" spans="1:7">
      <c r="A1463" s="37" t="s">
        <v>981</v>
      </c>
      <c r="B1463" s="37" t="s">
        <v>834</v>
      </c>
      <c r="C1463" s="38">
        <v>1146.68064237982</v>
      </c>
      <c r="D1463" s="37" t="s">
        <v>993</v>
      </c>
      <c r="E1463" s="37" t="s">
        <v>839</v>
      </c>
      <c r="F1463" s="37" t="s">
        <v>994</v>
      </c>
      <c r="G1463" s="41">
        <f t="shared" si="104"/>
        <v>1204.01467449881</v>
      </c>
    </row>
    <row r="1464" customHeight="1" spans="1:7">
      <c r="A1464" s="37" t="s">
        <v>981</v>
      </c>
      <c r="B1464" s="37" t="s">
        <v>834</v>
      </c>
      <c r="C1464" s="38">
        <v>1146.68064237982</v>
      </c>
      <c r="D1464" s="37" t="s">
        <v>12</v>
      </c>
      <c r="E1464" s="37" t="s">
        <v>138</v>
      </c>
      <c r="F1464" s="37" t="s">
        <v>139</v>
      </c>
      <c r="G1464" s="41">
        <f>C1464/16*1.05</f>
        <v>75.2509171561757</v>
      </c>
    </row>
    <row r="1465" customHeight="1" spans="1:7">
      <c r="A1465" s="37" t="s">
        <v>981</v>
      </c>
      <c r="B1465" s="37" t="s">
        <v>834</v>
      </c>
      <c r="C1465" s="38">
        <v>1146.68064237982</v>
      </c>
      <c r="D1465" s="37" t="s">
        <v>861</v>
      </c>
      <c r="E1465" s="37" t="s">
        <v>862</v>
      </c>
      <c r="F1465" s="37" t="s">
        <v>863</v>
      </c>
      <c r="G1465" s="41">
        <f t="shared" ref="G1465:G1466" si="105">C1465*1.05</f>
        <v>1204.01467449881</v>
      </c>
    </row>
    <row r="1466" customHeight="1" spans="1:7">
      <c r="A1466" s="37" t="s">
        <v>981</v>
      </c>
      <c r="B1466" s="37" t="s">
        <v>834</v>
      </c>
      <c r="C1466" s="38">
        <v>1146.68064237982</v>
      </c>
      <c r="D1466" s="37" t="s">
        <v>864</v>
      </c>
      <c r="E1466" s="37" t="s">
        <v>865</v>
      </c>
      <c r="F1466" s="37" t="s">
        <v>866</v>
      </c>
      <c r="G1466" s="41">
        <f t="shared" si="105"/>
        <v>1204.01467449881</v>
      </c>
    </row>
    <row r="1467" customHeight="1" spans="1:7">
      <c r="A1467" s="37" t="s">
        <v>981</v>
      </c>
      <c r="B1467" s="37" t="s">
        <v>181</v>
      </c>
      <c r="C1467" s="40">
        <v>17430.475110808</v>
      </c>
      <c r="D1467" s="37" t="s">
        <v>23</v>
      </c>
      <c r="E1467" s="37" t="s">
        <v>24</v>
      </c>
      <c r="F1467" s="37" t="s">
        <v>25</v>
      </c>
      <c r="G1467" s="41">
        <f>C1467*2*1.05</f>
        <v>36603.9977326968</v>
      </c>
    </row>
    <row r="1468" customHeight="1" spans="1:7">
      <c r="A1468" s="37" t="s">
        <v>981</v>
      </c>
      <c r="B1468" s="37" t="s">
        <v>181</v>
      </c>
      <c r="C1468" s="38">
        <v>17430.475110808</v>
      </c>
      <c r="D1468" s="37" t="s">
        <v>982</v>
      </c>
      <c r="E1468" s="37" t="s">
        <v>182</v>
      </c>
      <c r="F1468" s="37" t="s">
        <v>995</v>
      </c>
      <c r="G1468" s="41">
        <f>C1468*1.05</f>
        <v>18301.9988663484</v>
      </c>
    </row>
    <row r="1469" customHeight="1" spans="1:7">
      <c r="A1469" s="37" t="s">
        <v>981</v>
      </c>
      <c r="B1469" s="37" t="s">
        <v>181</v>
      </c>
      <c r="C1469" s="38">
        <v>17430.475110808</v>
      </c>
      <c r="D1469" s="37" t="s">
        <v>996</v>
      </c>
      <c r="E1469" s="37" t="s">
        <v>70</v>
      </c>
      <c r="F1469" s="37" t="s">
        <v>997</v>
      </c>
      <c r="G1469" s="41">
        <f>C1469*20*0.84/1000</f>
        <v>292.831981861574</v>
      </c>
    </row>
    <row r="1470" customHeight="1" spans="1:7">
      <c r="A1470" s="37" t="s">
        <v>981</v>
      </c>
      <c r="B1470" s="37" t="s">
        <v>181</v>
      </c>
      <c r="C1470" s="38">
        <v>17430.475110808</v>
      </c>
      <c r="D1470" s="37" t="s">
        <v>984</v>
      </c>
      <c r="E1470" s="37" t="s">
        <v>186</v>
      </c>
      <c r="F1470" s="37" t="s">
        <v>998</v>
      </c>
      <c r="G1470" s="41">
        <f>C1470*1.05</f>
        <v>18301.9988663484</v>
      </c>
    </row>
    <row r="1471" customHeight="1" spans="1:7">
      <c r="A1471" s="37" t="s">
        <v>981</v>
      </c>
      <c r="B1471" s="37" t="s">
        <v>181</v>
      </c>
      <c r="C1471" s="38">
        <v>17430.475110808</v>
      </c>
      <c r="D1471" s="37" t="s">
        <v>12</v>
      </c>
      <c r="E1471" s="37" t="s">
        <v>138</v>
      </c>
      <c r="F1471" s="37" t="s">
        <v>139</v>
      </c>
      <c r="G1471" s="41">
        <f>C1471/60*1.05</f>
        <v>305.03331443914</v>
      </c>
    </row>
    <row r="1472" customHeight="1" spans="1:7">
      <c r="A1472" s="37" t="s">
        <v>981</v>
      </c>
      <c r="B1472" s="37" t="s">
        <v>855</v>
      </c>
      <c r="C1472" s="38">
        <v>865.956575682382</v>
      </c>
      <c r="D1472" s="37" t="s">
        <v>999</v>
      </c>
      <c r="E1472" s="37" t="s">
        <v>1000</v>
      </c>
      <c r="F1472" s="37" t="s">
        <v>1001</v>
      </c>
      <c r="G1472" s="41">
        <f>C1472*1.05</f>
        <v>909.254404466501</v>
      </c>
    </row>
    <row r="1473" customHeight="1" spans="1:7">
      <c r="A1473" s="37" t="s">
        <v>981</v>
      </c>
      <c r="B1473" s="37" t="s">
        <v>855</v>
      </c>
      <c r="C1473" s="38">
        <v>865.956575682382</v>
      </c>
      <c r="D1473" s="37" t="s">
        <v>23</v>
      </c>
      <c r="E1473" s="37" t="s">
        <v>24</v>
      </c>
      <c r="F1473" s="37" t="s">
        <v>25</v>
      </c>
      <c r="G1473" s="41">
        <f>C1473*1.05</f>
        <v>909.254404466501</v>
      </c>
    </row>
    <row r="1474" customHeight="1" spans="1:7">
      <c r="A1474" s="37" t="s">
        <v>981</v>
      </c>
      <c r="B1474" s="37" t="s">
        <v>855</v>
      </c>
      <c r="C1474" s="38">
        <v>865.956575682382</v>
      </c>
      <c r="D1474" s="37" t="s">
        <v>26</v>
      </c>
      <c r="E1474" s="37" t="s">
        <v>27</v>
      </c>
      <c r="F1474" s="37" t="s">
        <v>28</v>
      </c>
      <c r="G1474" s="41">
        <f>C1474*1.05</f>
        <v>909.254404466501</v>
      </c>
    </row>
    <row r="1475" customHeight="1" spans="1:7">
      <c r="A1475" s="37" t="s">
        <v>981</v>
      </c>
      <c r="B1475" s="37" t="s">
        <v>855</v>
      </c>
      <c r="C1475" s="38">
        <v>865.956575682382</v>
      </c>
      <c r="D1475" s="37" t="s">
        <v>942</v>
      </c>
      <c r="E1475" s="37" t="s">
        <v>604</v>
      </c>
      <c r="F1475" s="37" t="s">
        <v>943</v>
      </c>
      <c r="G1475" s="41">
        <f>C1475*1.05</f>
        <v>909.254404466501</v>
      </c>
    </row>
    <row r="1476" customHeight="1" spans="1:7">
      <c r="A1476" s="37" t="s">
        <v>981</v>
      </c>
      <c r="B1476" s="37" t="s">
        <v>855</v>
      </c>
      <c r="C1476" s="38">
        <v>865.956575682382</v>
      </c>
      <c r="D1476" s="37" t="s">
        <v>12</v>
      </c>
      <c r="E1476" s="37" t="s">
        <v>13</v>
      </c>
      <c r="F1476" s="37" t="s">
        <v>14</v>
      </c>
      <c r="G1476" s="41">
        <f>C1476/24*1.05</f>
        <v>37.8856001861042</v>
      </c>
    </row>
    <row r="1477" customHeight="1" spans="1:7">
      <c r="A1477" s="37" t="s">
        <v>981</v>
      </c>
      <c r="B1477" s="37" t="s">
        <v>855</v>
      </c>
      <c r="C1477" s="38">
        <v>865.956575682382</v>
      </c>
      <c r="D1477" s="37" t="s">
        <v>1002</v>
      </c>
      <c r="E1477" s="37" t="s">
        <v>1003</v>
      </c>
      <c r="F1477" s="37" t="s">
        <v>1004</v>
      </c>
      <c r="G1477" s="41">
        <f>C1477*1.05</f>
        <v>909.254404466501</v>
      </c>
    </row>
    <row r="1478" customHeight="1" spans="1:7">
      <c r="A1478" s="37" t="s">
        <v>981</v>
      </c>
      <c r="B1478" s="37" t="s">
        <v>1005</v>
      </c>
      <c r="C1478" s="38">
        <v>1900.91489019818</v>
      </c>
      <c r="D1478" s="37" t="s">
        <v>715</v>
      </c>
      <c r="E1478" s="37" t="s">
        <v>716</v>
      </c>
      <c r="F1478" s="37" t="s">
        <v>717</v>
      </c>
      <c r="G1478" s="41">
        <f>C1478*1.05</f>
        <v>1995.96063470809</v>
      </c>
    </row>
    <row r="1479" customHeight="1" spans="1:7">
      <c r="A1479" s="37" t="s">
        <v>981</v>
      </c>
      <c r="B1479" s="37" t="s">
        <v>1005</v>
      </c>
      <c r="C1479" s="38">
        <v>1900.91489019818</v>
      </c>
      <c r="D1479" s="37" t="s">
        <v>23</v>
      </c>
      <c r="E1479" s="37" t="s">
        <v>24</v>
      </c>
      <c r="F1479" s="37" t="s">
        <v>25</v>
      </c>
      <c r="G1479" s="41">
        <f>C1479*1.05</f>
        <v>1995.96063470809</v>
      </c>
    </row>
    <row r="1480" customHeight="1" spans="1:7">
      <c r="A1480" s="37" t="s">
        <v>981</v>
      </c>
      <c r="B1480" s="37" t="s">
        <v>1005</v>
      </c>
      <c r="C1480" s="38">
        <v>1900.91489019818</v>
      </c>
      <c r="D1480" s="37" t="s">
        <v>26</v>
      </c>
      <c r="E1480" s="37" t="s">
        <v>27</v>
      </c>
      <c r="F1480" s="37" t="s">
        <v>28</v>
      </c>
      <c r="G1480" s="41">
        <f>C1480*1.05</f>
        <v>1995.96063470809</v>
      </c>
    </row>
    <row r="1481" customHeight="1" spans="1:7">
      <c r="A1481" s="37" t="s">
        <v>981</v>
      </c>
      <c r="B1481" s="37" t="s">
        <v>1005</v>
      </c>
      <c r="C1481" s="38">
        <v>1900.91489019818</v>
      </c>
      <c r="D1481" s="37" t="s">
        <v>1006</v>
      </c>
      <c r="E1481" s="37" t="s">
        <v>1007</v>
      </c>
      <c r="F1481" s="37" t="s">
        <v>1008</v>
      </c>
      <c r="G1481" s="41">
        <f t="shared" ref="G1481:G1485" si="106">C1481*1.05</f>
        <v>1995.96063470809</v>
      </c>
    </row>
    <row r="1482" customHeight="1" spans="1:7">
      <c r="A1482" s="37" t="s">
        <v>981</v>
      </c>
      <c r="B1482" s="37" t="s">
        <v>1005</v>
      </c>
      <c r="C1482" s="38">
        <v>1900.91489019818</v>
      </c>
      <c r="D1482" s="37" t="s">
        <v>990</v>
      </c>
      <c r="E1482" s="37" t="s">
        <v>991</v>
      </c>
      <c r="F1482" s="37" t="s">
        <v>992</v>
      </c>
      <c r="G1482" s="41">
        <f t="shared" si="106"/>
        <v>1995.96063470809</v>
      </c>
    </row>
    <row r="1483" customHeight="1" spans="1:7">
      <c r="A1483" s="37" t="s">
        <v>981</v>
      </c>
      <c r="B1483" s="37" t="s">
        <v>1005</v>
      </c>
      <c r="C1483" s="38">
        <v>1900.91489019818</v>
      </c>
      <c r="D1483" s="37" t="s">
        <v>603</v>
      </c>
      <c r="E1483" s="37" t="s">
        <v>604</v>
      </c>
      <c r="F1483" s="37" t="s">
        <v>605</v>
      </c>
      <c r="G1483" s="41">
        <f t="shared" si="106"/>
        <v>1995.96063470809</v>
      </c>
    </row>
    <row r="1484" customHeight="1" spans="1:7">
      <c r="A1484" s="37" t="s">
        <v>981</v>
      </c>
      <c r="B1484" s="37" t="s">
        <v>1005</v>
      </c>
      <c r="C1484" s="38">
        <v>1900.91489019818</v>
      </c>
      <c r="D1484" s="37" t="s">
        <v>724</v>
      </c>
      <c r="E1484" s="37" t="s">
        <v>716</v>
      </c>
      <c r="F1484" s="37" t="s">
        <v>725</v>
      </c>
      <c r="G1484" s="41">
        <f t="shared" si="106"/>
        <v>1995.96063470809</v>
      </c>
    </row>
    <row r="1485" customHeight="1" spans="1:7">
      <c r="A1485" s="37" t="s">
        <v>981</v>
      </c>
      <c r="B1485" s="37" t="s">
        <v>1005</v>
      </c>
      <c r="C1485" s="38">
        <v>1900.91489019818</v>
      </c>
      <c r="D1485" s="37" t="s">
        <v>1009</v>
      </c>
      <c r="E1485" s="37" t="s">
        <v>429</v>
      </c>
      <c r="F1485" s="37" t="s">
        <v>1010</v>
      </c>
      <c r="G1485" s="41">
        <f t="shared" si="106"/>
        <v>1995.96063470809</v>
      </c>
    </row>
    <row r="1486" customHeight="1" spans="1:7">
      <c r="A1486" s="37" t="s">
        <v>981</v>
      </c>
      <c r="B1486" s="37" t="s">
        <v>1005</v>
      </c>
      <c r="C1486" s="38">
        <v>1900.91489019818</v>
      </c>
      <c r="D1486" s="37" t="s">
        <v>12</v>
      </c>
      <c r="E1486" s="37" t="s">
        <v>13</v>
      </c>
      <c r="F1486" s="37" t="s">
        <v>14</v>
      </c>
      <c r="G1486" s="41">
        <f>C1486/14*1.05</f>
        <v>142.568616764864</v>
      </c>
    </row>
    <row r="1487" customHeight="1" spans="1:7">
      <c r="A1487" s="37" t="s">
        <v>981</v>
      </c>
      <c r="B1487" s="37" t="s">
        <v>1005</v>
      </c>
      <c r="C1487" s="38">
        <v>1900.91489019818</v>
      </c>
      <c r="D1487" s="37" t="s">
        <v>1011</v>
      </c>
      <c r="E1487" s="37" t="s">
        <v>1007</v>
      </c>
      <c r="F1487" s="37" t="s">
        <v>1012</v>
      </c>
      <c r="G1487" s="41">
        <f t="shared" ref="G1487:G1489" si="107">C1487*1.05</f>
        <v>1995.96063470809</v>
      </c>
    </row>
    <row r="1488" customHeight="1" spans="1:7">
      <c r="A1488" s="37" t="s">
        <v>981</v>
      </c>
      <c r="B1488" s="37" t="s">
        <v>1005</v>
      </c>
      <c r="C1488" s="38">
        <v>1900.91489019818</v>
      </c>
      <c r="D1488" s="37" t="s">
        <v>1013</v>
      </c>
      <c r="E1488" s="37" t="s">
        <v>1014</v>
      </c>
      <c r="F1488" s="37" t="s">
        <v>1015</v>
      </c>
      <c r="G1488" s="41">
        <f t="shared" si="107"/>
        <v>1995.96063470809</v>
      </c>
    </row>
    <row r="1489" customHeight="1" spans="1:7">
      <c r="A1489" s="37" t="s">
        <v>1016</v>
      </c>
      <c r="B1489" s="37" t="s">
        <v>8</v>
      </c>
      <c r="C1489" s="38">
        <v>191.553381893861</v>
      </c>
      <c r="D1489" s="37" t="s">
        <v>9</v>
      </c>
      <c r="E1489" s="37" t="s">
        <v>151</v>
      </c>
      <c r="F1489" s="37" t="s">
        <v>152</v>
      </c>
      <c r="G1489" s="41">
        <f t="shared" si="107"/>
        <v>201.131050988554</v>
      </c>
    </row>
    <row r="1490" customHeight="1" spans="1:7">
      <c r="A1490" s="37" t="s">
        <v>1016</v>
      </c>
      <c r="B1490" s="37" t="s">
        <v>8</v>
      </c>
      <c r="C1490" s="38">
        <v>191.553381893861</v>
      </c>
      <c r="D1490" s="37" t="s">
        <v>12</v>
      </c>
      <c r="E1490" s="37" t="s">
        <v>38</v>
      </c>
      <c r="F1490" s="37" t="s">
        <v>39</v>
      </c>
      <c r="G1490" s="41">
        <f>C1490/20*1.05</f>
        <v>10.0565525494277</v>
      </c>
    </row>
    <row r="1491" customHeight="1" spans="1:7">
      <c r="A1491" s="37" t="s">
        <v>1017</v>
      </c>
      <c r="B1491" s="37" t="s">
        <v>8</v>
      </c>
      <c r="C1491" s="38">
        <v>128.449132653061</v>
      </c>
      <c r="D1491" s="37" t="s">
        <v>9</v>
      </c>
      <c r="E1491" s="37" t="s">
        <v>50</v>
      </c>
      <c r="F1491" s="37" t="s">
        <v>51</v>
      </c>
      <c r="G1491" s="41">
        <f>C1491*1.05</f>
        <v>134.871589285714</v>
      </c>
    </row>
    <row r="1492" customHeight="1" spans="1:7">
      <c r="A1492" s="37" t="s">
        <v>1017</v>
      </c>
      <c r="B1492" s="37" t="s">
        <v>8</v>
      </c>
      <c r="C1492" s="38">
        <v>128.449132653061</v>
      </c>
      <c r="D1492" s="37" t="s">
        <v>12</v>
      </c>
      <c r="E1492" s="37" t="s">
        <v>13</v>
      </c>
      <c r="F1492" s="37" t="s">
        <v>14</v>
      </c>
      <c r="G1492" s="41">
        <f>C1492/15*1.05</f>
        <v>8.99143928571427</v>
      </c>
    </row>
    <row r="1493" customHeight="1" spans="1:7">
      <c r="A1493" s="37" t="s">
        <v>1017</v>
      </c>
      <c r="B1493" s="37" t="s">
        <v>8</v>
      </c>
      <c r="C1493" s="38">
        <v>128.449132653061</v>
      </c>
      <c r="D1493" s="37" t="s">
        <v>76</v>
      </c>
      <c r="E1493" s="37" t="s">
        <v>116</v>
      </c>
      <c r="F1493" s="37" t="s">
        <v>117</v>
      </c>
      <c r="G1493" s="41">
        <f>C1493*1.05</f>
        <v>134.871589285714</v>
      </c>
    </row>
    <row r="1494" customHeight="1" spans="1:7">
      <c r="A1494" s="37" t="s">
        <v>1018</v>
      </c>
      <c r="B1494" s="37" t="s">
        <v>8</v>
      </c>
      <c r="C1494" s="38">
        <v>128.449132653061</v>
      </c>
      <c r="D1494" s="37" t="s">
        <v>9</v>
      </c>
      <c r="E1494" s="37" t="s">
        <v>151</v>
      </c>
      <c r="F1494" s="37" t="s">
        <v>152</v>
      </c>
      <c r="G1494" s="41">
        <f>C1494*1.05</f>
        <v>134.871589285714</v>
      </c>
    </row>
    <row r="1495" customHeight="1" spans="1:7">
      <c r="A1495" s="37" t="s">
        <v>1018</v>
      </c>
      <c r="B1495" s="37" t="s">
        <v>8</v>
      </c>
      <c r="C1495" s="38">
        <v>128.449132653061</v>
      </c>
      <c r="D1495" s="37" t="s">
        <v>12</v>
      </c>
      <c r="E1495" s="37" t="s">
        <v>38</v>
      </c>
      <c r="F1495" s="37" t="s">
        <v>39</v>
      </c>
      <c r="G1495" s="41">
        <f>C1495/15*1.05</f>
        <v>8.99143928571427</v>
      </c>
    </row>
    <row r="1496" customHeight="1" spans="1:7">
      <c r="A1496" s="37" t="s">
        <v>1018</v>
      </c>
      <c r="B1496" s="37" t="s">
        <v>8</v>
      </c>
      <c r="C1496" s="38">
        <v>128.449132653061</v>
      </c>
      <c r="D1496" s="37" t="s">
        <v>76</v>
      </c>
      <c r="E1496" s="37" t="s">
        <v>77</v>
      </c>
      <c r="F1496" s="37" t="s">
        <v>78</v>
      </c>
      <c r="G1496" s="41">
        <f>C1496*1.05</f>
        <v>134.871589285714</v>
      </c>
    </row>
    <row r="1497" customHeight="1" spans="1:7">
      <c r="A1497" s="37" t="s">
        <v>1019</v>
      </c>
      <c r="B1497" s="37" t="s">
        <v>1020</v>
      </c>
      <c r="C1497" s="38">
        <v>17665.5628205128</v>
      </c>
      <c r="D1497" s="37" t="s">
        <v>23</v>
      </c>
      <c r="E1497" s="37" t="s">
        <v>24</v>
      </c>
      <c r="F1497" s="37" t="s">
        <v>25</v>
      </c>
      <c r="G1497" s="41">
        <f>C1497*1.05</f>
        <v>18548.8409615384</v>
      </c>
    </row>
    <row r="1498" customHeight="1" spans="1:7">
      <c r="A1498" s="37" t="s">
        <v>1019</v>
      </c>
      <c r="B1498" s="37" t="s">
        <v>1020</v>
      </c>
      <c r="C1498" s="38">
        <v>17665.5628205128</v>
      </c>
      <c r="D1498" s="37" t="s">
        <v>69</v>
      </c>
      <c r="E1498" s="37" t="s">
        <v>70</v>
      </c>
      <c r="F1498" s="37" t="s">
        <v>71</v>
      </c>
      <c r="G1498" s="41">
        <f>C1498*1.05</f>
        <v>18548.8409615384</v>
      </c>
    </row>
    <row r="1499" customHeight="1" spans="1:7">
      <c r="A1499" s="37" t="s">
        <v>1019</v>
      </c>
      <c r="B1499" s="37" t="s">
        <v>1020</v>
      </c>
      <c r="C1499" s="38">
        <v>17665.5628205128</v>
      </c>
      <c r="D1499" s="37" t="s">
        <v>26</v>
      </c>
      <c r="E1499" s="37" t="s">
        <v>27</v>
      </c>
      <c r="F1499" s="37" t="s">
        <v>28</v>
      </c>
      <c r="G1499" s="41">
        <f>C1499*1.05</f>
        <v>18548.8409615384</v>
      </c>
    </row>
    <row r="1500" customHeight="1" spans="1:7">
      <c r="A1500" s="37" t="s">
        <v>1019</v>
      </c>
      <c r="B1500" s="37" t="s">
        <v>1020</v>
      </c>
      <c r="C1500" s="38">
        <v>17665.5628205128</v>
      </c>
      <c r="D1500" s="37" t="s">
        <v>72</v>
      </c>
      <c r="E1500" s="37" t="s">
        <v>222</v>
      </c>
      <c r="F1500" s="37" t="s">
        <v>223</v>
      </c>
      <c r="G1500" s="41">
        <f>C1500*1.05</f>
        <v>18548.8409615384</v>
      </c>
    </row>
    <row r="1501" customHeight="1" spans="1:7">
      <c r="A1501" s="37" t="s">
        <v>1019</v>
      </c>
      <c r="B1501" s="37" t="s">
        <v>1020</v>
      </c>
      <c r="C1501" s="38">
        <v>17665.5628205128</v>
      </c>
      <c r="D1501" s="37" t="s">
        <v>12</v>
      </c>
      <c r="E1501" s="37" t="s">
        <v>208</v>
      </c>
      <c r="F1501" s="37" t="s">
        <v>209</v>
      </c>
      <c r="G1501" s="41">
        <f>C1501/56*1.05</f>
        <v>331.229302884615</v>
      </c>
    </row>
    <row r="1502" customHeight="1" spans="1:7">
      <c r="A1502" s="37" t="s">
        <v>1019</v>
      </c>
      <c r="B1502" s="37" t="s">
        <v>1020</v>
      </c>
      <c r="C1502" s="38">
        <v>17665.5628205128</v>
      </c>
      <c r="D1502" s="37" t="s">
        <v>1021</v>
      </c>
      <c r="E1502" s="37" t="s">
        <v>1020</v>
      </c>
      <c r="F1502" s="37" t="s">
        <v>1022</v>
      </c>
      <c r="G1502" s="41">
        <f>C1502*1.05</f>
        <v>18548.8409615384</v>
      </c>
    </row>
    <row r="1503" customHeight="1" spans="1:7">
      <c r="A1503" s="37" t="s">
        <v>1019</v>
      </c>
      <c r="B1503" s="37" t="s">
        <v>102</v>
      </c>
      <c r="C1503" s="38">
        <v>10576.0223200729</v>
      </c>
      <c r="D1503" s="37" t="s">
        <v>23</v>
      </c>
      <c r="E1503" s="37" t="s">
        <v>24</v>
      </c>
      <c r="F1503" s="37" t="s">
        <v>25</v>
      </c>
      <c r="G1503" s="41">
        <f>C1503*1.05</f>
        <v>11104.8234360765</v>
      </c>
    </row>
    <row r="1504" customHeight="1" spans="1:7">
      <c r="A1504" s="37" t="s">
        <v>1019</v>
      </c>
      <c r="B1504" s="37" t="s">
        <v>102</v>
      </c>
      <c r="C1504" s="38">
        <v>10576.0223200729</v>
      </c>
      <c r="D1504" s="37" t="s">
        <v>69</v>
      </c>
      <c r="E1504" s="37" t="s">
        <v>70</v>
      </c>
      <c r="F1504" s="37" t="s">
        <v>71</v>
      </c>
      <c r="G1504" s="41">
        <f>C1504*1.05</f>
        <v>11104.8234360765</v>
      </c>
    </row>
    <row r="1505" customHeight="1" spans="1:7">
      <c r="A1505" s="37" t="s">
        <v>1019</v>
      </c>
      <c r="B1505" s="37" t="s">
        <v>102</v>
      </c>
      <c r="C1505" s="38">
        <v>10576.0223200729</v>
      </c>
      <c r="D1505" s="37" t="s">
        <v>26</v>
      </c>
      <c r="E1505" s="37" t="s">
        <v>27</v>
      </c>
      <c r="F1505" s="37" t="s">
        <v>28</v>
      </c>
      <c r="G1505" s="41">
        <f>C1505*1.05</f>
        <v>11104.8234360765</v>
      </c>
    </row>
    <row r="1506" customHeight="1" spans="1:7">
      <c r="A1506" s="37" t="s">
        <v>1019</v>
      </c>
      <c r="B1506" s="37" t="s">
        <v>102</v>
      </c>
      <c r="C1506" s="38">
        <v>10576.0223200729</v>
      </c>
      <c r="D1506" s="37" t="s">
        <v>72</v>
      </c>
      <c r="E1506" s="37" t="s">
        <v>222</v>
      </c>
      <c r="F1506" s="37" t="s">
        <v>223</v>
      </c>
      <c r="G1506" s="41">
        <f>C1506*1.05</f>
        <v>11104.8234360765</v>
      </c>
    </row>
    <row r="1507" customHeight="1" spans="1:7">
      <c r="A1507" s="37" t="s">
        <v>1019</v>
      </c>
      <c r="B1507" s="37" t="s">
        <v>102</v>
      </c>
      <c r="C1507" s="38">
        <v>10576.0223200729</v>
      </c>
      <c r="D1507" s="37" t="s">
        <v>12</v>
      </c>
      <c r="E1507" s="37" t="s">
        <v>208</v>
      </c>
      <c r="F1507" s="37" t="s">
        <v>209</v>
      </c>
      <c r="G1507" s="41">
        <f>C1507/56*1.05</f>
        <v>198.300418501367</v>
      </c>
    </row>
    <row r="1508" customHeight="1" spans="1:7">
      <c r="A1508" s="37" t="s">
        <v>1019</v>
      </c>
      <c r="B1508" s="37" t="s">
        <v>102</v>
      </c>
      <c r="C1508" s="38">
        <v>10576.0223200729</v>
      </c>
      <c r="D1508" s="37" t="s">
        <v>1021</v>
      </c>
      <c r="E1508" s="37" t="s">
        <v>102</v>
      </c>
      <c r="F1508" s="37" t="s">
        <v>1023</v>
      </c>
      <c r="G1508" s="41">
        <f>C1508*1.05</f>
        <v>11104.8234360765</v>
      </c>
    </row>
    <row r="1509" customHeight="1" spans="1:7">
      <c r="A1509" s="37" t="s">
        <v>1024</v>
      </c>
      <c r="B1509" s="37" t="s">
        <v>8</v>
      </c>
      <c r="C1509" s="38">
        <v>45.4059040590406</v>
      </c>
      <c r="D1509" s="37" t="s">
        <v>9</v>
      </c>
      <c r="E1509" s="37" t="s">
        <v>50</v>
      </c>
      <c r="F1509" s="37" t="s">
        <v>51</v>
      </c>
      <c r="G1509" s="41">
        <f>C1509*1.05</f>
        <v>47.6761992619926</v>
      </c>
    </row>
    <row r="1510" customHeight="1" spans="1:7">
      <c r="A1510" s="37" t="s">
        <v>1024</v>
      </c>
      <c r="B1510" s="37" t="s">
        <v>8</v>
      </c>
      <c r="C1510" s="38">
        <v>45.4059040590406</v>
      </c>
      <c r="D1510" s="37" t="s">
        <v>12</v>
      </c>
      <c r="E1510" s="37" t="s">
        <v>208</v>
      </c>
      <c r="F1510" s="37" t="s">
        <v>209</v>
      </c>
      <c r="G1510" s="41">
        <f>C1510/15*1.05</f>
        <v>3.17841328413284</v>
      </c>
    </row>
    <row r="1511" customHeight="1" spans="1:7">
      <c r="A1511" s="37" t="s">
        <v>1025</v>
      </c>
      <c r="B1511" s="37" t="s">
        <v>8</v>
      </c>
      <c r="C1511" s="38">
        <v>634.456970819824</v>
      </c>
      <c r="D1511" s="37" t="s">
        <v>9</v>
      </c>
      <c r="E1511" s="37" t="s">
        <v>50</v>
      </c>
      <c r="F1511" s="37" t="s">
        <v>51</v>
      </c>
      <c r="G1511" s="41">
        <f>C1511*1.05</f>
        <v>666.179819360815</v>
      </c>
    </row>
    <row r="1512" customHeight="1" spans="1:7">
      <c r="A1512" s="37" t="s">
        <v>1025</v>
      </c>
      <c r="B1512" s="37" t="s">
        <v>8</v>
      </c>
      <c r="C1512" s="38">
        <v>634.456970819824</v>
      </c>
      <c r="D1512" s="37" t="s">
        <v>12</v>
      </c>
      <c r="E1512" s="37" t="s">
        <v>13</v>
      </c>
      <c r="F1512" s="37" t="s">
        <v>14</v>
      </c>
      <c r="G1512" s="41">
        <f>C1512/15*1.05</f>
        <v>44.4119879573877</v>
      </c>
    </row>
    <row r="1513" customHeight="1" spans="1:7">
      <c r="A1513" s="37" t="s">
        <v>1025</v>
      </c>
      <c r="B1513" s="37" t="s">
        <v>8</v>
      </c>
      <c r="C1513" s="38">
        <v>634.456970819824</v>
      </c>
      <c r="D1513" s="37" t="s">
        <v>76</v>
      </c>
      <c r="E1513" s="37" t="s">
        <v>116</v>
      </c>
      <c r="F1513" s="37" t="s">
        <v>117</v>
      </c>
      <c r="G1513" s="41">
        <f>C1513*1.05</f>
        <v>666.179819360815</v>
      </c>
    </row>
    <row r="1514" customHeight="1" spans="1:7">
      <c r="A1514" s="37" t="s">
        <v>1025</v>
      </c>
      <c r="B1514" s="37" t="s">
        <v>193</v>
      </c>
      <c r="C1514" s="38">
        <v>634.456970819824</v>
      </c>
      <c r="D1514" s="37" t="s">
        <v>82</v>
      </c>
      <c r="E1514" s="37" t="s">
        <v>83</v>
      </c>
      <c r="F1514" s="37" t="s">
        <v>84</v>
      </c>
      <c r="G1514" s="41">
        <f>C1514/30</f>
        <v>21.1485656939941</v>
      </c>
    </row>
    <row r="1515" customHeight="1" spans="1:7">
      <c r="A1515" s="37" t="s">
        <v>1025</v>
      </c>
      <c r="B1515" s="37" t="s">
        <v>193</v>
      </c>
      <c r="C1515" s="38">
        <v>634.456970819824</v>
      </c>
      <c r="D1515" s="37" t="s">
        <v>63</v>
      </c>
      <c r="E1515" s="37" t="s">
        <v>85</v>
      </c>
      <c r="F1515" s="37" t="s">
        <v>86</v>
      </c>
      <c r="G1515" s="41">
        <f>C1515*1.05</f>
        <v>666.179819360815</v>
      </c>
    </row>
    <row r="1516" customHeight="1" spans="1:7">
      <c r="A1516" s="37" t="s">
        <v>1026</v>
      </c>
      <c r="B1516" s="37" t="s">
        <v>8</v>
      </c>
      <c r="C1516" s="38">
        <v>350.022507422661</v>
      </c>
      <c r="D1516" s="37" t="s">
        <v>9</v>
      </c>
      <c r="E1516" s="37" t="s">
        <v>50</v>
      </c>
      <c r="F1516" s="37" t="s">
        <v>51</v>
      </c>
      <c r="G1516" s="41">
        <f>C1516*1.05</f>
        <v>367.523632793794</v>
      </c>
    </row>
    <row r="1517" customHeight="1" spans="1:7">
      <c r="A1517" s="37" t="s">
        <v>1026</v>
      </c>
      <c r="B1517" s="37" t="s">
        <v>8</v>
      </c>
      <c r="C1517" s="38">
        <v>350.022507422661</v>
      </c>
      <c r="D1517" s="37" t="s">
        <v>12</v>
      </c>
      <c r="E1517" s="37" t="s">
        <v>13</v>
      </c>
      <c r="F1517" s="37" t="s">
        <v>14</v>
      </c>
      <c r="G1517" s="41">
        <f>C1517/15*1.05</f>
        <v>24.5015755195863</v>
      </c>
    </row>
    <row r="1518" customHeight="1" spans="1:7">
      <c r="A1518" s="37" t="s">
        <v>1026</v>
      </c>
      <c r="B1518" s="37" t="s">
        <v>8</v>
      </c>
      <c r="C1518" s="38">
        <v>350.022507422661</v>
      </c>
      <c r="D1518" s="37" t="s">
        <v>76</v>
      </c>
      <c r="E1518" s="37" t="s">
        <v>116</v>
      </c>
      <c r="F1518" s="37" t="s">
        <v>117</v>
      </c>
      <c r="G1518" s="41">
        <f>C1518*1.05</f>
        <v>367.523632793794</v>
      </c>
    </row>
    <row r="1519" customHeight="1" spans="1:7">
      <c r="A1519" s="37" t="s">
        <v>1027</v>
      </c>
      <c r="B1519" s="37" t="s">
        <v>437</v>
      </c>
      <c r="C1519" s="38">
        <v>19926.4203548848</v>
      </c>
      <c r="D1519" s="37" t="s">
        <v>23</v>
      </c>
      <c r="E1519" s="37" t="s">
        <v>24</v>
      </c>
      <c r="F1519" s="37" t="s">
        <v>25</v>
      </c>
      <c r="G1519" s="41">
        <f>C1519*2*1.05</f>
        <v>41845.4827452581</v>
      </c>
    </row>
    <row r="1520" customHeight="1" spans="1:7">
      <c r="A1520" s="37" t="s">
        <v>1027</v>
      </c>
      <c r="B1520" s="37" t="s">
        <v>437</v>
      </c>
      <c r="C1520" s="38">
        <v>19926.4203548848</v>
      </c>
      <c r="D1520" s="37" t="s">
        <v>26</v>
      </c>
      <c r="E1520" s="37" t="s">
        <v>27</v>
      </c>
      <c r="F1520" s="37" t="s">
        <v>28</v>
      </c>
      <c r="G1520" s="41">
        <f>C1520*1.05</f>
        <v>20922.741372629</v>
      </c>
    </row>
    <row r="1521" customHeight="1" spans="1:7">
      <c r="A1521" s="37" t="s">
        <v>1027</v>
      </c>
      <c r="B1521" s="37" t="s">
        <v>437</v>
      </c>
      <c r="C1521" s="38">
        <v>19926.4203548848</v>
      </c>
      <c r="D1521" s="37" t="s">
        <v>132</v>
      </c>
      <c r="E1521" s="37" t="s">
        <v>1028</v>
      </c>
      <c r="F1521" s="37" t="s">
        <v>1029</v>
      </c>
      <c r="G1521" s="41">
        <f>C1521*1.05</f>
        <v>20922.741372629</v>
      </c>
    </row>
    <row r="1522" customHeight="1" spans="1:7">
      <c r="A1522" s="37" t="s">
        <v>1027</v>
      </c>
      <c r="B1522" s="37" t="s">
        <v>437</v>
      </c>
      <c r="C1522" s="38">
        <v>19926.4203548848</v>
      </c>
      <c r="D1522" s="37" t="s">
        <v>135</v>
      </c>
      <c r="E1522" s="37" t="s">
        <v>547</v>
      </c>
      <c r="F1522" s="37" t="s">
        <v>548</v>
      </c>
      <c r="G1522" s="41">
        <f>C1522*1.05</f>
        <v>20922.741372629</v>
      </c>
    </row>
    <row r="1523" customHeight="1" spans="1:7">
      <c r="A1523" s="37" t="s">
        <v>1027</v>
      </c>
      <c r="B1523" s="37" t="s">
        <v>437</v>
      </c>
      <c r="C1523" s="38">
        <v>19926.4203548848</v>
      </c>
      <c r="D1523" s="37" t="s">
        <v>1030</v>
      </c>
      <c r="E1523" s="37" t="s">
        <v>439</v>
      </c>
      <c r="F1523" s="37" t="s">
        <v>1031</v>
      </c>
      <c r="G1523" s="41">
        <f>C1523*1.05</f>
        <v>20922.741372629</v>
      </c>
    </row>
    <row r="1524" customHeight="1" spans="1:7">
      <c r="A1524" s="37" t="s">
        <v>1027</v>
      </c>
      <c r="B1524" s="37" t="s">
        <v>437</v>
      </c>
      <c r="C1524" s="38">
        <v>19926.4203548848</v>
      </c>
      <c r="D1524" s="37" t="s">
        <v>1032</v>
      </c>
      <c r="E1524" s="37" t="s">
        <v>442</v>
      </c>
      <c r="F1524" s="37" t="s">
        <v>1033</v>
      </c>
      <c r="G1524" s="41">
        <f>C1524*1.05</f>
        <v>20922.741372629</v>
      </c>
    </row>
    <row r="1525" customHeight="1" spans="1:7">
      <c r="A1525" s="37" t="s">
        <v>1027</v>
      </c>
      <c r="B1525" s="37" t="s">
        <v>437</v>
      </c>
      <c r="C1525" s="38">
        <v>19926.4203548848</v>
      </c>
      <c r="D1525" s="37" t="s">
        <v>1034</v>
      </c>
      <c r="E1525" s="37" t="s">
        <v>445</v>
      </c>
      <c r="F1525" s="37" t="s">
        <v>1035</v>
      </c>
      <c r="G1525" s="41">
        <f>C1525*10*1.05</f>
        <v>209227.41372629</v>
      </c>
    </row>
    <row r="1526" customHeight="1" spans="1:7">
      <c r="A1526" s="37" t="s">
        <v>1027</v>
      </c>
      <c r="B1526" s="37" t="s">
        <v>8</v>
      </c>
      <c r="C1526" s="38">
        <v>19926.4203548848</v>
      </c>
      <c r="D1526" s="37" t="s">
        <v>9</v>
      </c>
      <c r="E1526" s="37" t="s">
        <v>50</v>
      </c>
      <c r="F1526" s="37" t="s">
        <v>51</v>
      </c>
      <c r="G1526" s="41">
        <f>C1526*1.05</f>
        <v>20922.741372629</v>
      </c>
    </row>
    <row r="1527" customHeight="1" spans="1:7">
      <c r="A1527" s="37" t="s">
        <v>1027</v>
      </c>
      <c r="B1527" s="37" t="s">
        <v>8</v>
      </c>
      <c r="C1527" s="38">
        <v>19926.4203548848</v>
      </c>
      <c r="D1527" s="37" t="s">
        <v>12</v>
      </c>
      <c r="E1527" s="37" t="s">
        <v>153</v>
      </c>
      <c r="F1527" s="37" t="s">
        <v>154</v>
      </c>
      <c r="G1527" s="41">
        <f>C1527/15*1.05</f>
        <v>1394.84942484194</v>
      </c>
    </row>
    <row r="1528" customHeight="1" spans="1:7">
      <c r="A1528" s="37" t="s">
        <v>1027</v>
      </c>
      <c r="B1528" s="37" t="s">
        <v>8</v>
      </c>
      <c r="C1528" s="38">
        <v>19926.4203548848</v>
      </c>
      <c r="D1528" s="37" t="s">
        <v>76</v>
      </c>
      <c r="E1528" s="37" t="s">
        <v>213</v>
      </c>
      <c r="F1528" s="37" t="s">
        <v>214</v>
      </c>
      <c r="G1528" s="41">
        <f>C1528*1.05</f>
        <v>20922.741372629</v>
      </c>
    </row>
    <row r="1529" customHeight="1" spans="1:7">
      <c r="A1529" s="37" t="s">
        <v>1036</v>
      </c>
      <c r="B1529" s="37" t="s">
        <v>8</v>
      </c>
      <c r="C1529" s="38">
        <v>45.9869762174405</v>
      </c>
      <c r="D1529" s="37" t="s">
        <v>9</v>
      </c>
      <c r="E1529" s="37" t="s">
        <v>47</v>
      </c>
      <c r="F1529" s="37" t="s">
        <v>48</v>
      </c>
      <c r="G1529" s="41">
        <f>C1529*1.05</f>
        <v>48.2863250283125</v>
      </c>
    </row>
    <row r="1530" customHeight="1" spans="1:7">
      <c r="A1530" s="37" t="s">
        <v>1036</v>
      </c>
      <c r="B1530" s="37" t="s">
        <v>8</v>
      </c>
      <c r="C1530" s="38">
        <v>45.9869762174405</v>
      </c>
      <c r="D1530" s="37" t="s">
        <v>12</v>
      </c>
      <c r="E1530" s="37" t="s">
        <v>426</v>
      </c>
      <c r="F1530" s="37" t="s">
        <v>427</v>
      </c>
      <c r="G1530" s="41">
        <f>C1530/8*1.05</f>
        <v>6.03579062853907</v>
      </c>
    </row>
    <row r="1531" customHeight="1" spans="1:7">
      <c r="A1531" s="37" t="s">
        <v>1037</v>
      </c>
      <c r="B1531" s="37" t="s">
        <v>8</v>
      </c>
      <c r="C1531" s="38">
        <v>66.0954285714286</v>
      </c>
      <c r="D1531" s="37" t="s">
        <v>9</v>
      </c>
      <c r="E1531" s="37" t="s">
        <v>50</v>
      </c>
      <c r="F1531" s="37" t="s">
        <v>51</v>
      </c>
      <c r="G1531" s="41">
        <f>C1531*1.05</f>
        <v>69.4002</v>
      </c>
    </row>
    <row r="1532" customHeight="1" spans="1:7">
      <c r="A1532" s="37" t="s">
        <v>1037</v>
      </c>
      <c r="B1532" s="37" t="s">
        <v>8</v>
      </c>
      <c r="C1532" s="38">
        <v>66.0954285714286</v>
      </c>
      <c r="D1532" s="37" t="s">
        <v>12</v>
      </c>
      <c r="E1532" s="37" t="s">
        <v>13</v>
      </c>
      <c r="F1532" s="37" t="s">
        <v>14</v>
      </c>
      <c r="G1532" s="41">
        <f>C1532/15*1.05</f>
        <v>4.62668</v>
      </c>
    </row>
    <row r="1533" customHeight="1" spans="1:7">
      <c r="A1533" s="37" t="s">
        <v>1038</v>
      </c>
      <c r="B1533" s="37" t="s">
        <v>401</v>
      </c>
      <c r="C1533" s="38">
        <v>72.30352141894</v>
      </c>
      <c r="D1533" s="37" t="s">
        <v>9</v>
      </c>
      <c r="E1533" s="37" t="s">
        <v>47</v>
      </c>
      <c r="F1533" s="37" t="s">
        <v>48</v>
      </c>
      <c r="G1533" s="41">
        <f>C1533*1.05</f>
        <v>75.918697489887</v>
      </c>
    </row>
    <row r="1534" customHeight="1" spans="1:7">
      <c r="A1534" s="37" t="s">
        <v>1038</v>
      </c>
      <c r="B1534" s="37" t="s">
        <v>401</v>
      </c>
      <c r="C1534" s="38">
        <v>72.30352141894</v>
      </c>
      <c r="D1534" s="37" t="s">
        <v>12</v>
      </c>
      <c r="E1534" s="37" t="s">
        <v>29</v>
      </c>
      <c r="F1534" s="37" t="s">
        <v>30</v>
      </c>
      <c r="G1534" s="41">
        <f>C1534/6*1.05</f>
        <v>12.6531162483145</v>
      </c>
    </row>
    <row r="1535" customHeight="1" spans="1:7">
      <c r="A1535" s="37" t="s">
        <v>1039</v>
      </c>
      <c r="B1535" s="37" t="s">
        <v>181</v>
      </c>
      <c r="C1535" s="38">
        <v>72.30352141894</v>
      </c>
      <c r="D1535" s="37" t="s">
        <v>23</v>
      </c>
      <c r="E1535" s="37" t="s">
        <v>24</v>
      </c>
      <c r="F1535" s="37" t="s">
        <v>25</v>
      </c>
      <c r="G1535" s="41">
        <f>C1535*2*1.05</f>
        <v>151.837394979774</v>
      </c>
    </row>
    <row r="1536" customHeight="1" spans="1:7">
      <c r="A1536" s="37" t="s">
        <v>1039</v>
      </c>
      <c r="B1536" s="37" t="s">
        <v>181</v>
      </c>
      <c r="C1536" s="38">
        <v>72.30352141894</v>
      </c>
      <c r="D1536" s="37" t="s">
        <v>12</v>
      </c>
      <c r="E1536" s="37" t="s">
        <v>138</v>
      </c>
      <c r="F1536" s="37" t="s">
        <v>139</v>
      </c>
      <c r="G1536" s="41">
        <f>C1536/60*1.05</f>
        <v>1.26531162483145</v>
      </c>
    </row>
    <row r="1537" customHeight="1" spans="1:7">
      <c r="A1537" s="37" t="s">
        <v>1039</v>
      </c>
      <c r="B1537" s="37" t="s">
        <v>181</v>
      </c>
      <c r="C1537" s="38">
        <v>72.30352141894</v>
      </c>
      <c r="D1537" s="37" t="s">
        <v>1040</v>
      </c>
      <c r="E1537" s="37" t="s">
        <v>182</v>
      </c>
      <c r="F1537" s="37" t="s">
        <v>1041</v>
      </c>
      <c r="G1537" s="41">
        <f>C1537*1.05</f>
        <v>75.918697489887</v>
      </c>
    </row>
    <row r="1538" customHeight="1" spans="1:7">
      <c r="A1538" s="37" t="s">
        <v>1039</v>
      </c>
      <c r="B1538" s="37" t="s">
        <v>181</v>
      </c>
      <c r="C1538" s="38">
        <v>72.30352141894</v>
      </c>
      <c r="D1538" s="37" t="s">
        <v>1042</v>
      </c>
      <c r="E1538" s="37" t="s">
        <v>70</v>
      </c>
      <c r="F1538" s="37" t="s">
        <v>1043</v>
      </c>
      <c r="G1538" s="41">
        <f>C1538*20*0.84/1000</f>
        <v>1.21469915983819</v>
      </c>
    </row>
    <row r="1539" customHeight="1" spans="1:7">
      <c r="A1539" s="37" t="s">
        <v>1039</v>
      </c>
      <c r="B1539" s="37" t="s">
        <v>181</v>
      </c>
      <c r="C1539" s="38">
        <v>72.30352141894</v>
      </c>
      <c r="D1539" s="37" t="s">
        <v>1044</v>
      </c>
      <c r="E1539" s="37" t="s">
        <v>186</v>
      </c>
      <c r="F1539" s="37" t="s">
        <v>1045</v>
      </c>
      <c r="G1539" s="41">
        <f>C1539*1.05</f>
        <v>75.918697489887</v>
      </c>
    </row>
    <row r="1540" customHeight="1" spans="1:7">
      <c r="A1540" s="37" t="s">
        <v>1046</v>
      </c>
      <c r="B1540" s="37" t="s">
        <v>8</v>
      </c>
      <c r="C1540" s="38">
        <v>34.6744031150733</v>
      </c>
      <c r="D1540" s="37" t="s">
        <v>9</v>
      </c>
      <c r="E1540" s="37" t="s">
        <v>47</v>
      </c>
      <c r="F1540" s="37" t="s">
        <v>48</v>
      </c>
      <c r="G1540" s="41">
        <f>C1540*1.05</f>
        <v>36.408123270827</v>
      </c>
    </row>
    <row r="1541" customHeight="1" spans="1:7">
      <c r="A1541" s="37" t="s">
        <v>1046</v>
      </c>
      <c r="B1541" s="37" t="s">
        <v>8</v>
      </c>
      <c r="C1541" s="38">
        <v>34.6744031150733</v>
      </c>
      <c r="D1541" s="37" t="s">
        <v>12</v>
      </c>
      <c r="E1541" s="37" t="s">
        <v>29</v>
      </c>
      <c r="F1541" s="37" t="s">
        <v>30</v>
      </c>
      <c r="G1541" s="41">
        <f>C1541/6*1.05</f>
        <v>6.06802054513783</v>
      </c>
    </row>
    <row r="1542" customHeight="1" spans="1:7">
      <c r="A1542" s="37" t="s">
        <v>1047</v>
      </c>
      <c r="B1542" s="37" t="s">
        <v>8</v>
      </c>
      <c r="C1542" s="38">
        <v>92.838066659522</v>
      </c>
      <c r="D1542" s="37" t="s">
        <v>9</v>
      </c>
      <c r="E1542" s="37" t="s">
        <v>47</v>
      </c>
      <c r="F1542" s="37" t="s">
        <v>48</v>
      </c>
      <c r="G1542" s="41">
        <f>C1542*1.05</f>
        <v>97.4799699924981</v>
      </c>
    </row>
    <row r="1543" customHeight="1" spans="1:7">
      <c r="A1543" s="37" t="s">
        <v>1047</v>
      </c>
      <c r="B1543" s="37" t="s">
        <v>8</v>
      </c>
      <c r="C1543" s="38">
        <v>92.838066659522</v>
      </c>
      <c r="D1543" s="37" t="s">
        <v>12</v>
      </c>
      <c r="E1543" s="37" t="s">
        <v>29</v>
      </c>
      <c r="F1543" s="37" t="s">
        <v>30</v>
      </c>
      <c r="G1543" s="41">
        <f>C1543/4*1.05</f>
        <v>24.3699924981245</v>
      </c>
    </row>
    <row r="1544" customHeight="1" spans="1:7">
      <c r="A1544" s="37" t="s">
        <v>1048</v>
      </c>
      <c r="B1544" s="37" t="s">
        <v>8</v>
      </c>
      <c r="C1544" s="40">
        <v>34.1518082422203</v>
      </c>
      <c r="D1544" s="37" t="s">
        <v>9</v>
      </c>
      <c r="E1544" s="37" t="s">
        <v>47</v>
      </c>
      <c r="F1544" s="37" t="s">
        <v>48</v>
      </c>
      <c r="G1544" s="41">
        <f>C1544*1.05</f>
        <v>35.8593986543313</v>
      </c>
    </row>
    <row r="1545" customHeight="1" spans="1:7">
      <c r="A1545" s="37" t="s">
        <v>1048</v>
      </c>
      <c r="B1545" s="37" t="s">
        <v>8</v>
      </c>
      <c r="C1545" s="40">
        <v>34.1518082422203</v>
      </c>
      <c r="D1545" s="37" t="s">
        <v>12</v>
      </c>
      <c r="E1545" s="37" t="s">
        <v>29</v>
      </c>
      <c r="F1545" s="37" t="s">
        <v>30</v>
      </c>
      <c r="G1545" s="41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workbookViewId="0">
      <selection activeCell="C2" sqref="C2"/>
    </sheetView>
  </sheetViews>
  <sheetFormatPr defaultColWidth="9" defaultRowHeight="13.5" outlineLevelCol="6"/>
  <cols>
    <col min="1" max="1" width="5.375" style="15" customWidth="1"/>
    <col min="2" max="2" width="10.8083333333333" style="15" customWidth="1"/>
    <col min="3" max="3" width="6.25" style="15" customWidth="1"/>
    <col min="4" max="4" width="76" style="16" customWidth="1"/>
    <col min="5" max="5" width="10.1833333333333" style="15" customWidth="1"/>
    <col min="6" max="6" width="11.6583333333333" style="15" customWidth="1"/>
    <col min="7" max="7" width="8.13333333333333" style="15" customWidth="1"/>
    <col min="8" max="245" width="9" style="15"/>
    <col min="246" max="246" width="7" style="15" customWidth="1"/>
    <col min="247" max="247" width="9" style="15"/>
    <col min="248" max="248" width="11.625" style="15" customWidth="1"/>
    <col min="249" max="249" width="30" style="15" customWidth="1"/>
    <col min="250" max="250" width="12.625" style="15" customWidth="1"/>
    <col min="251" max="251" width="10.75" style="15" customWidth="1"/>
    <col min="252" max="501" width="9" style="15"/>
    <col min="502" max="502" width="7" style="15" customWidth="1"/>
    <col min="503" max="503" width="9" style="15"/>
    <col min="504" max="504" width="11.625" style="15" customWidth="1"/>
    <col min="505" max="505" width="30" style="15" customWidth="1"/>
    <col min="506" max="506" width="12.625" style="15" customWidth="1"/>
    <col min="507" max="507" width="10.75" style="15" customWidth="1"/>
    <col min="508" max="757" width="9" style="15"/>
    <col min="758" max="758" width="7" style="15" customWidth="1"/>
    <col min="759" max="759" width="9" style="15"/>
    <col min="760" max="760" width="11.625" style="15" customWidth="1"/>
    <col min="761" max="761" width="30" style="15" customWidth="1"/>
    <col min="762" max="762" width="12.625" style="15" customWidth="1"/>
    <col min="763" max="763" width="10.75" style="15" customWidth="1"/>
    <col min="764" max="1013" width="9" style="15"/>
    <col min="1014" max="1014" width="7" style="15" customWidth="1"/>
    <col min="1015" max="1015" width="9" style="15"/>
    <col min="1016" max="1016" width="11.625" style="15" customWidth="1"/>
    <col min="1017" max="1017" width="30" style="15" customWidth="1"/>
    <col min="1018" max="1018" width="12.625" style="15" customWidth="1"/>
    <col min="1019" max="1019" width="10.75" style="15" customWidth="1"/>
    <col min="1020" max="1269" width="9" style="15"/>
    <col min="1270" max="1270" width="7" style="15" customWidth="1"/>
    <col min="1271" max="1271" width="9" style="15"/>
    <col min="1272" max="1272" width="11.625" style="15" customWidth="1"/>
    <col min="1273" max="1273" width="30" style="15" customWidth="1"/>
    <col min="1274" max="1274" width="12.625" style="15" customWidth="1"/>
    <col min="1275" max="1275" width="10.75" style="15" customWidth="1"/>
    <col min="1276" max="1525" width="9" style="15"/>
    <col min="1526" max="1526" width="7" style="15" customWidth="1"/>
    <col min="1527" max="1527" width="9" style="15"/>
    <col min="1528" max="1528" width="11.625" style="15" customWidth="1"/>
    <col min="1529" max="1529" width="30" style="15" customWidth="1"/>
    <col min="1530" max="1530" width="12.625" style="15" customWidth="1"/>
    <col min="1531" max="1531" width="10.75" style="15" customWidth="1"/>
    <col min="1532" max="1781" width="9" style="15"/>
    <col min="1782" max="1782" width="7" style="15" customWidth="1"/>
    <col min="1783" max="1783" width="9" style="15"/>
    <col min="1784" max="1784" width="11.625" style="15" customWidth="1"/>
    <col min="1785" max="1785" width="30" style="15" customWidth="1"/>
    <col min="1786" max="1786" width="12.625" style="15" customWidth="1"/>
    <col min="1787" max="1787" width="10.75" style="15" customWidth="1"/>
    <col min="1788" max="2037" width="9" style="15"/>
    <col min="2038" max="2038" width="7" style="15" customWidth="1"/>
    <col min="2039" max="2039" width="9" style="15"/>
    <col min="2040" max="2040" width="11.625" style="15" customWidth="1"/>
    <col min="2041" max="2041" width="30" style="15" customWidth="1"/>
    <col min="2042" max="2042" width="12.625" style="15" customWidth="1"/>
    <col min="2043" max="2043" width="10.75" style="15" customWidth="1"/>
    <col min="2044" max="2293" width="9" style="15"/>
    <col min="2294" max="2294" width="7" style="15" customWidth="1"/>
    <col min="2295" max="2295" width="9" style="15"/>
    <col min="2296" max="2296" width="11.625" style="15" customWidth="1"/>
    <col min="2297" max="2297" width="30" style="15" customWidth="1"/>
    <col min="2298" max="2298" width="12.625" style="15" customWidth="1"/>
    <col min="2299" max="2299" width="10.75" style="15" customWidth="1"/>
    <col min="2300" max="2549" width="9" style="15"/>
    <col min="2550" max="2550" width="7" style="15" customWidth="1"/>
    <col min="2551" max="2551" width="9" style="15"/>
    <col min="2552" max="2552" width="11.625" style="15" customWidth="1"/>
    <col min="2553" max="2553" width="30" style="15" customWidth="1"/>
    <col min="2554" max="2554" width="12.625" style="15" customWidth="1"/>
    <col min="2555" max="2555" width="10.75" style="15" customWidth="1"/>
    <col min="2556" max="2805" width="9" style="15"/>
    <col min="2806" max="2806" width="7" style="15" customWidth="1"/>
    <col min="2807" max="2807" width="9" style="15"/>
    <col min="2808" max="2808" width="11.625" style="15" customWidth="1"/>
    <col min="2809" max="2809" width="30" style="15" customWidth="1"/>
    <col min="2810" max="2810" width="12.625" style="15" customWidth="1"/>
    <col min="2811" max="2811" width="10.75" style="15" customWidth="1"/>
    <col min="2812" max="3061" width="9" style="15"/>
    <col min="3062" max="3062" width="7" style="15" customWidth="1"/>
    <col min="3063" max="3063" width="9" style="15"/>
    <col min="3064" max="3064" width="11.625" style="15" customWidth="1"/>
    <col min="3065" max="3065" width="30" style="15" customWidth="1"/>
    <col min="3066" max="3066" width="12.625" style="15" customWidth="1"/>
    <col min="3067" max="3067" width="10.75" style="15" customWidth="1"/>
    <col min="3068" max="3317" width="9" style="15"/>
    <col min="3318" max="3318" width="7" style="15" customWidth="1"/>
    <col min="3319" max="3319" width="9" style="15"/>
    <col min="3320" max="3320" width="11.625" style="15" customWidth="1"/>
    <col min="3321" max="3321" width="30" style="15" customWidth="1"/>
    <col min="3322" max="3322" width="12.625" style="15" customWidth="1"/>
    <col min="3323" max="3323" width="10.75" style="15" customWidth="1"/>
    <col min="3324" max="3573" width="9" style="15"/>
    <col min="3574" max="3574" width="7" style="15" customWidth="1"/>
    <col min="3575" max="3575" width="9" style="15"/>
    <col min="3576" max="3576" width="11.625" style="15" customWidth="1"/>
    <col min="3577" max="3577" width="30" style="15" customWidth="1"/>
    <col min="3578" max="3578" width="12.625" style="15" customWidth="1"/>
    <col min="3579" max="3579" width="10.75" style="15" customWidth="1"/>
    <col min="3580" max="3829" width="9" style="15"/>
    <col min="3830" max="3830" width="7" style="15" customWidth="1"/>
    <col min="3831" max="3831" width="9" style="15"/>
    <col min="3832" max="3832" width="11.625" style="15" customWidth="1"/>
    <col min="3833" max="3833" width="30" style="15" customWidth="1"/>
    <col min="3834" max="3834" width="12.625" style="15" customWidth="1"/>
    <col min="3835" max="3835" width="10.75" style="15" customWidth="1"/>
    <col min="3836" max="4085" width="9" style="15"/>
    <col min="4086" max="4086" width="7" style="15" customWidth="1"/>
    <col min="4087" max="4087" width="9" style="15"/>
    <col min="4088" max="4088" width="11.625" style="15" customWidth="1"/>
    <col min="4089" max="4089" width="30" style="15" customWidth="1"/>
    <col min="4090" max="4090" width="12.625" style="15" customWidth="1"/>
    <col min="4091" max="4091" width="10.75" style="15" customWidth="1"/>
    <col min="4092" max="4341" width="9" style="15"/>
    <col min="4342" max="4342" width="7" style="15" customWidth="1"/>
    <col min="4343" max="4343" width="9" style="15"/>
    <col min="4344" max="4344" width="11.625" style="15" customWidth="1"/>
    <col min="4345" max="4345" width="30" style="15" customWidth="1"/>
    <col min="4346" max="4346" width="12.625" style="15" customWidth="1"/>
    <col min="4347" max="4347" width="10.75" style="15" customWidth="1"/>
    <col min="4348" max="4597" width="9" style="15"/>
    <col min="4598" max="4598" width="7" style="15" customWidth="1"/>
    <col min="4599" max="4599" width="9" style="15"/>
    <col min="4600" max="4600" width="11.625" style="15" customWidth="1"/>
    <col min="4601" max="4601" width="30" style="15" customWidth="1"/>
    <col min="4602" max="4602" width="12.625" style="15" customWidth="1"/>
    <col min="4603" max="4603" width="10.75" style="15" customWidth="1"/>
    <col min="4604" max="4853" width="9" style="15"/>
    <col min="4854" max="4854" width="7" style="15" customWidth="1"/>
    <col min="4855" max="4855" width="9" style="15"/>
    <col min="4856" max="4856" width="11.625" style="15" customWidth="1"/>
    <col min="4857" max="4857" width="30" style="15" customWidth="1"/>
    <col min="4858" max="4858" width="12.625" style="15" customWidth="1"/>
    <col min="4859" max="4859" width="10.75" style="15" customWidth="1"/>
    <col min="4860" max="5109" width="9" style="15"/>
    <col min="5110" max="5110" width="7" style="15" customWidth="1"/>
    <col min="5111" max="5111" width="9" style="15"/>
    <col min="5112" max="5112" width="11.625" style="15" customWidth="1"/>
    <col min="5113" max="5113" width="30" style="15" customWidth="1"/>
    <col min="5114" max="5114" width="12.625" style="15" customWidth="1"/>
    <col min="5115" max="5115" width="10.75" style="15" customWidth="1"/>
    <col min="5116" max="5365" width="9" style="15"/>
    <col min="5366" max="5366" width="7" style="15" customWidth="1"/>
    <col min="5367" max="5367" width="9" style="15"/>
    <col min="5368" max="5368" width="11.625" style="15" customWidth="1"/>
    <col min="5369" max="5369" width="30" style="15" customWidth="1"/>
    <col min="5370" max="5370" width="12.625" style="15" customWidth="1"/>
    <col min="5371" max="5371" width="10.75" style="15" customWidth="1"/>
    <col min="5372" max="5621" width="9" style="15"/>
    <col min="5622" max="5622" width="7" style="15" customWidth="1"/>
    <col min="5623" max="5623" width="9" style="15"/>
    <col min="5624" max="5624" width="11.625" style="15" customWidth="1"/>
    <col min="5625" max="5625" width="30" style="15" customWidth="1"/>
    <col min="5626" max="5626" width="12.625" style="15" customWidth="1"/>
    <col min="5627" max="5627" width="10.75" style="15" customWidth="1"/>
    <col min="5628" max="5877" width="9" style="15"/>
    <col min="5878" max="5878" width="7" style="15" customWidth="1"/>
    <col min="5879" max="5879" width="9" style="15"/>
    <col min="5880" max="5880" width="11.625" style="15" customWidth="1"/>
    <col min="5881" max="5881" width="30" style="15" customWidth="1"/>
    <col min="5882" max="5882" width="12.625" style="15" customWidth="1"/>
    <col min="5883" max="5883" width="10.75" style="15" customWidth="1"/>
    <col min="5884" max="6133" width="9" style="15"/>
    <col min="6134" max="6134" width="7" style="15" customWidth="1"/>
    <col min="6135" max="6135" width="9" style="15"/>
    <col min="6136" max="6136" width="11.625" style="15" customWidth="1"/>
    <col min="6137" max="6137" width="30" style="15" customWidth="1"/>
    <col min="6138" max="6138" width="12.625" style="15" customWidth="1"/>
    <col min="6139" max="6139" width="10.75" style="15" customWidth="1"/>
    <col min="6140" max="6389" width="9" style="15"/>
    <col min="6390" max="6390" width="7" style="15" customWidth="1"/>
    <col min="6391" max="6391" width="9" style="15"/>
    <col min="6392" max="6392" width="11.625" style="15" customWidth="1"/>
    <col min="6393" max="6393" width="30" style="15" customWidth="1"/>
    <col min="6394" max="6394" width="12.625" style="15" customWidth="1"/>
    <col min="6395" max="6395" width="10.75" style="15" customWidth="1"/>
    <col min="6396" max="6645" width="9" style="15"/>
    <col min="6646" max="6646" width="7" style="15" customWidth="1"/>
    <col min="6647" max="6647" width="9" style="15"/>
    <col min="6648" max="6648" width="11.625" style="15" customWidth="1"/>
    <col min="6649" max="6649" width="30" style="15" customWidth="1"/>
    <col min="6650" max="6650" width="12.625" style="15" customWidth="1"/>
    <col min="6651" max="6651" width="10.75" style="15" customWidth="1"/>
    <col min="6652" max="6901" width="9" style="15"/>
    <col min="6902" max="6902" width="7" style="15" customWidth="1"/>
    <col min="6903" max="6903" width="9" style="15"/>
    <col min="6904" max="6904" width="11.625" style="15" customWidth="1"/>
    <col min="6905" max="6905" width="30" style="15" customWidth="1"/>
    <col min="6906" max="6906" width="12.625" style="15" customWidth="1"/>
    <col min="6907" max="6907" width="10.75" style="15" customWidth="1"/>
    <col min="6908" max="7157" width="9" style="15"/>
    <col min="7158" max="7158" width="7" style="15" customWidth="1"/>
    <col min="7159" max="7159" width="9" style="15"/>
    <col min="7160" max="7160" width="11.625" style="15" customWidth="1"/>
    <col min="7161" max="7161" width="30" style="15" customWidth="1"/>
    <col min="7162" max="7162" width="12.625" style="15" customWidth="1"/>
    <col min="7163" max="7163" width="10.75" style="15" customWidth="1"/>
    <col min="7164" max="7413" width="9" style="15"/>
    <col min="7414" max="7414" width="7" style="15" customWidth="1"/>
    <col min="7415" max="7415" width="9" style="15"/>
    <col min="7416" max="7416" width="11.625" style="15" customWidth="1"/>
    <col min="7417" max="7417" width="30" style="15" customWidth="1"/>
    <col min="7418" max="7418" width="12.625" style="15" customWidth="1"/>
    <col min="7419" max="7419" width="10.75" style="15" customWidth="1"/>
    <col min="7420" max="7669" width="9" style="15"/>
    <col min="7670" max="7670" width="7" style="15" customWidth="1"/>
    <col min="7671" max="7671" width="9" style="15"/>
    <col min="7672" max="7672" width="11.625" style="15" customWidth="1"/>
    <col min="7673" max="7673" width="30" style="15" customWidth="1"/>
    <col min="7674" max="7674" width="12.625" style="15" customWidth="1"/>
    <col min="7675" max="7675" width="10.75" style="15" customWidth="1"/>
    <col min="7676" max="7925" width="9" style="15"/>
    <col min="7926" max="7926" width="7" style="15" customWidth="1"/>
    <col min="7927" max="7927" width="9" style="15"/>
    <col min="7928" max="7928" width="11.625" style="15" customWidth="1"/>
    <col min="7929" max="7929" width="30" style="15" customWidth="1"/>
    <col min="7930" max="7930" width="12.625" style="15" customWidth="1"/>
    <col min="7931" max="7931" width="10.75" style="15" customWidth="1"/>
    <col min="7932" max="8181" width="9" style="15"/>
    <col min="8182" max="8182" width="7" style="15" customWidth="1"/>
    <col min="8183" max="8183" width="9" style="15"/>
    <col min="8184" max="8184" width="11.625" style="15" customWidth="1"/>
    <col min="8185" max="8185" width="30" style="15" customWidth="1"/>
    <col min="8186" max="8186" width="12.625" style="15" customWidth="1"/>
    <col min="8187" max="8187" width="10.75" style="15" customWidth="1"/>
    <col min="8188" max="8437" width="9" style="15"/>
    <col min="8438" max="8438" width="7" style="15" customWidth="1"/>
    <col min="8439" max="8439" width="9" style="15"/>
    <col min="8440" max="8440" width="11.625" style="15" customWidth="1"/>
    <col min="8441" max="8441" width="30" style="15" customWidth="1"/>
    <col min="8442" max="8442" width="12.625" style="15" customWidth="1"/>
    <col min="8443" max="8443" width="10.75" style="15" customWidth="1"/>
    <col min="8444" max="8693" width="9" style="15"/>
    <col min="8694" max="8694" width="7" style="15" customWidth="1"/>
    <col min="8695" max="8695" width="9" style="15"/>
    <col min="8696" max="8696" width="11.625" style="15" customWidth="1"/>
    <col min="8697" max="8697" width="30" style="15" customWidth="1"/>
    <col min="8698" max="8698" width="12.625" style="15" customWidth="1"/>
    <col min="8699" max="8699" width="10.75" style="15" customWidth="1"/>
    <col min="8700" max="8949" width="9" style="15"/>
    <col min="8950" max="8950" width="7" style="15" customWidth="1"/>
    <col min="8951" max="8951" width="9" style="15"/>
    <col min="8952" max="8952" width="11.625" style="15" customWidth="1"/>
    <col min="8953" max="8953" width="30" style="15" customWidth="1"/>
    <col min="8954" max="8954" width="12.625" style="15" customWidth="1"/>
    <col min="8955" max="8955" width="10.75" style="15" customWidth="1"/>
    <col min="8956" max="9205" width="9" style="15"/>
    <col min="9206" max="9206" width="7" style="15" customWidth="1"/>
    <col min="9207" max="9207" width="9" style="15"/>
    <col min="9208" max="9208" width="11.625" style="15" customWidth="1"/>
    <col min="9209" max="9209" width="30" style="15" customWidth="1"/>
    <col min="9210" max="9210" width="12.625" style="15" customWidth="1"/>
    <col min="9211" max="9211" width="10.75" style="15" customWidth="1"/>
    <col min="9212" max="9461" width="9" style="15"/>
    <col min="9462" max="9462" width="7" style="15" customWidth="1"/>
    <col min="9463" max="9463" width="9" style="15"/>
    <col min="9464" max="9464" width="11.625" style="15" customWidth="1"/>
    <col min="9465" max="9465" width="30" style="15" customWidth="1"/>
    <col min="9466" max="9466" width="12.625" style="15" customWidth="1"/>
    <col min="9467" max="9467" width="10.75" style="15" customWidth="1"/>
    <col min="9468" max="9717" width="9" style="15"/>
    <col min="9718" max="9718" width="7" style="15" customWidth="1"/>
    <col min="9719" max="9719" width="9" style="15"/>
    <col min="9720" max="9720" width="11.625" style="15" customWidth="1"/>
    <col min="9721" max="9721" width="30" style="15" customWidth="1"/>
    <col min="9722" max="9722" width="12.625" style="15" customWidth="1"/>
    <col min="9723" max="9723" width="10.75" style="15" customWidth="1"/>
    <col min="9724" max="9973" width="9" style="15"/>
    <col min="9974" max="9974" width="7" style="15" customWidth="1"/>
    <col min="9975" max="9975" width="9" style="15"/>
    <col min="9976" max="9976" width="11.625" style="15" customWidth="1"/>
    <col min="9977" max="9977" width="30" style="15" customWidth="1"/>
    <col min="9978" max="9978" width="12.625" style="15" customWidth="1"/>
    <col min="9979" max="9979" width="10.75" style="15" customWidth="1"/>
    <col min="9980" max="10229" width="9" style="15"/>
    <col min="10230" max="10230" width="7" style="15" customWidth="1"/>
    <col min="10231" max="10231" width="9" style="15"/>
    <col min="10232" max="10232" width="11.625" style="15" customWidth="1"/>
    <col min="10233" max="10233" width="30" style="15" customWidth="1"/>
    <col min="10234" max="10234" width="12.625" style="15" customWidth="1"/>
    <col min="10235" max="10235" width="10.75" style="15" customWidth="1"/>
    <col min="10236" max="10485" width="9" style="15"/>
    <col min="10486" max="10486" width="7" style="15" customWidth="1"/>
    <col min="10487" max="10487" width="9" style="15"/>
    <col min="10488" max="10488" width="11.625" style="15" customWidth="1"/>
    <col min="10489" max="10489" width="30" style="15" customWidth="1"/>
    <col min="10490" max="10490" width="12.625" style="15" customWidth="1"/>
    <col min="10491" max="10491" width="10.75" style="15" customWidth="1"/>
    <col min="10492" max="10741" width="9" style="15"/>
    <col min="10742" max="10742" width="7" style="15" customWidth="1"/>
    <col min="10743" max="10743" width="9" style="15"/>
    <col min="10744" max="10744" width="11.625" style="15" customWidth="1"/>
    <col min="10745" max="10745" width="30" style="15" customWidth="1"/>
    <col min="10746" max="10746" width="12.625" style="15" customWidth="1"/>
    <col min="10747" max="10747" width="10.75" style="15" customWidth="1"/>
    <col min="10748" max="10997" width="9" style="15"/>
    <col min="10998" max="10998" width="7" style="15" customWidth="1"/>
    <col min="10999" max="10999" width="9" style="15"/>
    <col min="11000" max="11000" width="11.625" style="15" customWidth="1"/>
    <col min="11001" max="11001" width="30" style="15" customWidth="1"/>
    <col min="11002" max="11002" width="12.625" style="15" customWidth="1"/>
    <col min="11003" max="11003" width="10.75" style="15" customWidth="1"/>
    <col min="11004" max="11253" width="9" style="15"/>
    <col min="11254" max="11254" width="7" style="15" customWidth="1"/>
    <col min="11255" max="11255" width="9" style="15"/>
    <col min="11256" max="11256" width="11.625" style="15" customWidth="1"/>
    <col min="11257" max="11257" width="30" style="15" customWidth="1"/>
    <col min="11258" max="11258" width="12.625" style="15" customWidth="1"/>
    <col min="11259" max="11259" width="10.75" style="15" customWidth="1"/>
    <col min="11260" max="11509" width="9" style="15"/>
    <col min="11510" max="11510" width="7" style="15" customWidth="1"/>
    <col min="11511" max="11511" width="9" style="15"/>
    <col min="11512" max="11512" width="11.625" style="15" customWidth="1"/>
    <col min="11513" max="11513" width="30" style="15" customWidth="1"/>
    <col min="11514" max="11514" width="12.625" style="15" customWidth="1"/>
    <col min="11515" max="11515" width="10.75" style="15" customWidth="1"/>
    <col min="11516" max="11765" width="9" style="15"/>
    <col min="11766" max="11766" width="7" style="15" customWidth="1"/>
    <col min="11767" max="11767" width="9" style="15"/>
    <col min="11768" max="11768" width="11.625" style="15" customWidth="1"/>
    <col min="11769" max="11769" width="30" style="15" customWidth="1"/>
    <col min="11770" max="11770" width="12.625" style="15" customWidth="1"/>
    <col min="11771" max="11771" width="10.75" style="15" customWidth="1"/>
    <col min="11772" max="12021" width="9" style="15"/>
    <col min="12022" max="12022" width="7" style="15" customWidth="1"/>
    <col min="12023" max="12023" width="9" style="15"/>
    <col min="12024" max="12024" width="11.625" style="15" customWidth="1"/>
    <col min="12025" max="12025" width="30" style="15" customWidth="1"/>
    <col min="12026" max="12026" width="12.625" style="15" customWidth="1"/>
    <col min="12027" max="12027" width="10.75" style="15" customWidth="1"/>
    <col min="12028" max="12277" width="9" style="15"/>
    <col min="12278" max="12278" width="7" style="15" customWidth="1"/>
    <col min="12279" max="12279" width="9" style="15"/>
    <col min="12280" max="12280" width="11.625" style="15" customWidth="1"/>
    <col min="12281" max="12281" width="30" style="15" customWidth="1"/>
    <col min="12282" max="12282" width="12.625" style="15" customWidth="1"/>
    <col min="12283" max="12283" width="10.75" style="15" customWidth="1"/>
    <col min="12284" max="12533" width="9" style="15"/>
    <col min="12534" max="12534" width="7" style="15" customWidth="1"/>
    <col min="12535" max="12535" width="9" style="15"/>
    <col min="12536" max="12536" width="11.625" style="15" customWidth="1"/>
    <col min="12537" max="12537" width="30" style="15" customWidth="1"/>
    <col min="12538" max="12538" width="12.625" style="15" customWidth="1"/>
    <col min="12539" max="12539" width="10.75" style="15" customWidth="1"/>
    <col min="12540" max="12789" width="9" style="15"/>
    <col min="12790" max="12790" width="7" style="15" customWidth="1"/>
    <col min="12791" max="12791" width="9" style="15"/>
    <col min="12792" max="12792" width="11.625" style="15" customWidth="1"/>
    <col min="12793" max="12793" width="30" style="15" customWidth="1"/>
    <col min="12794" max="12794" width="12.625" style="15" customWidth="1"/>
    <col min="12795" max="12795" width="10.75" style="15" customWidth="1"/>
    <col min="12796" max="13045" width="9" style="15"/>
    <col min="13046" max="13046" width="7" style="15" customWidth="1"/>
    <col min="13047" max="13047" width="9" style="15"/>
    <col min="13048" max="13048" width="11.625" style="15" customWidth="1"/>
    <col min="13049" max="13049" width="30" style="15" customWidth="1"/>
    <col min="13050" max="13050" width="12.625" style="15" customWidth="1"/>
    <col min="13051" max="13051" width="10.75" style="15" customWidth="1"/>
    <col min="13052" max="13301" width="9" style="15"/>
    <col min="13302" max="13302" width="7" style="15" customWidth="1"/>
    <col min="13303" max="13303" width="9" style="15"/>
    <col min="13304" max="13304" width="11.625" style="15" customWidth="1"/>
    <col min="13305" max="13305" width="30" style="15" customWidth="1"/>
    <col min="13306" max="13306" width="12.625" style="15" customWidth="1"/>
    <col min="13307" max="13307" width="10.75" style="15" customWidth="1"/>
    <col min="13308" max="13557" width="9" style="15"/>
    <col min="13558" max="13558" width="7" style="15" customWidth="1"/>
    <col min="13559" max="13559" width="9" style="15"/>
    <col min="13560" max="13560" width="11.625" style="15" customWidth="1"/>
    <col min="13561" max="13561" width="30" style="15" customWidth="1"/>
    <col min="13562" max="13562" width="12.625" style="15" customWidth="1"/>
    <col min="13563" max="13563" width="10.75" style="15" customWidth="1"/>
    <col min="13564" max="13813" width="9" style="15"/>
    <col min="13814" max="13814" width="7" style="15" customWidth="1"/>
    <col min="13815" max="13815" width="9" style="15"/>
    <col min="13816" max="13816" width="11.625" style="15" customWidth="1"/>
    <col min="13817" max="13817" width="30" style="15" customWidth="1"/>
    <col min="13818" max="13818" width="12.625" style="15" customWidth="1"/>
    <col min="13819" max="13819" width="10.75" style="15" customWidth="1"/>
    <col min="13820" max="14069" width="9" style="15"/>
    <col min="14070" max="14070" width="7" style="15" customWidth="1"/>
    <col min="14071" max="14071" width="9" style="15"/>
    <col min="14072" max="14072" width="11.625" style="15" customWidth="1"/>
    <col min="14073" max="14073" width="30" style="15" customWidth="1"/>
    <col min="14074" max="14074" width="12.625" style="15" customWidth="1"/>
    <col min="14075" max="14075" width="10.75" style="15" customWidth="1"/>
    <col min="14076" max="14325" width="9" style="15"/>
    <col min="14326" max="14326" width="7" style="15" customWidth="1"/>
    <col min="14327" max="14327" width="9" style="15"/>
    <col min="14328" max="14328" width="11.625" style="15" customWidth="1"/>
    <col min="14329" max="14329" width="30" style="15" customWidth="1"/>
    <col min="14330" max="14330" width="12.625" style="15" customWidth="1"/>
    <col min="14331" max="14331" width="10.75" style="15" customWidth="1"/>
    <col min="14332" max="14581" width="9" style="15"/>
    <col min="14582" max="14582" width="7" style="15" customWidth="1"/>
    <col min="14583" max="14583" width="9" style="15"/>
    <col min="14584" max="14584" width="11.625" style="15" customWidth="1"/>
    <col min="14585" max="14585" width="30" style="15" customWidth="1"/>
    <col min="14586" max="14586" width="12.625" style="15" customWidth="1"/>
    <col min="14587" max="14587" width="10.75" style="15" customWidth="1"/>
    <col min="14588" max="14837" width="9" style="15"/>
    <col min="14838" max="14838" width="7" style="15" customWidth="1"/>
    <col min="14839" max="14839" width="9" style="15"/>
    <col min="14840" max="14840" width="11.625" style="15" customWidth="1"/>
    <col min="14841" max="14841" width="30" style="15" customWidth="1"/>
    <col min="14842" max="14842" width="12.625" style="15" customWidth="1"/>
    <col min="14843" max="14843" width="10.75" style="15" customWidth="1"/>
    <col min="14844" max="15093" width="9" style="15"/>
    <col min="15094" max="15094" width="7" style="15" customWidth="1"/>
    <col min="15095" max="15095" width="9" style="15"/>
    <col min="15096" max="15096" width="11.625" style="15" customWidth="1"/>
    <col min="15097" max="15097" width="30" style="15" customWidth="1"/>
    <col min="15098" max="15098" width="12.625" style="15" customWidth="1"/>
    <col min="15099" max="15099" width="10.75" style="15" customWidth="1"/>
    <col min="15100" max="15349" width="9" style="15"/>
    <col min="15350" max="15350" width="7" style="15" customWidth="1"/>
    <col min="15351" max="15351" width="9" style="15"/>
    <col min="15352" max="15352" width="11.625" style="15" customWidth="1"/>
    <col min="15353" max="15353" width="30" style="15" customWidth="1"/>
    <col min="15354" max="15354" width="12.625" style="15" customWidth="1"/>
    <col min="15355" max="15355" width="10.75" style="15" customWidth="1"/>
    <col min="15356" max="15605" width="9" style="15"/>
    <col min="15606" max="15606" width="7" style="15" customWidth="1"/>
    <col min="15607" max="15607" width="9" style="15"/>
    <col min="15608" max="15608" width="11.625" style="15" customWidth="1"/>
    <col min="15609" max="15609" width="30" style="15" customWidth="1"/>
    <col min="15610" max="15610" width="12.625" style="15" customWidth="1"/>
    <col min="15611" max="15611" width="10.75" style="15" customWidth="1"/>
    <col min="15612" max="15861" width="9" style="15"/>
    <col min="15862" max="15862" width="7" style="15" customWidth="1"/>
    <col min="15863" max="15863" width="9" style="15"/>
    <col min="15864" max="15864" width="11.625" style="15" customWidth="1"/>
    <col min="15865" max="15865" width="30" style="15" customWidth="1"/>
    <col min="15866" max="15866" width="12.625" style="15" customWidth="1"/>
    <col min="15867" max="15867" width="10.75" style="15" customWidth="1"/>
    <col min="15868" max="16117" width="9" style="15"/>
    <col min="16118" max="16118" width="7" style="15" customWidth="1"/>
    <col min="16119" max="16119" width="9" style="15"/>
    <col min="16120" max="16120" width="11.625" style="15" customWidth="1"/>
    <col min="16121" max="16121" width="30" style="15" customWidth="1"/>
    <col min="16122" max="16122" width="12.625" style="15" customWidth="1"/>
    <col min="16123" max="16123" width="10.75" style="15" customWidth="1"/>
    <col min="16124" max="16375" width="9" style="15"/>
    <col min="16376" max="16378" width="9" style="15" customWidth="1"/>
    <col min="16379" max="16384" width="9" style="15"/>
  </cols>
  <sheetData>
    <row r="1" s="14" customFormat="1" ht="20.25" spans="1:7">
      <c r="A1" s="17" t="s">
        <v>1459</v>
      </c>
      <c r="B1" s="18"/>
      <c r="C1" s="18"/>
      <c r="D1" s="19"/>
      <c r="E1" s="18"/>
      <c r="F1" s="18"/>
      <c r="G1" s="18"/>
    </row>
    <row r="2" s="14" customFormat="1" ht="26.25" spans="1:7">
      <c r="A2" s="20"/>
      <c r="B2" s="20"/>
      <c r="C2" s="20"/>
      <c r="D2" s="21"/>
      <c r="E2" s="20"/>
      <c r="F2" s="20"/>
      <c r="G2" s="20"/>
    </row>
    <row r="3" s="14" customFormat="1" ht="63" customHeight="1" spans="1:7">
      <c r="A3" s="22" t="s">
        <v>1460</v>
      </c>
      <c r="B3" s="22"/>
      <c r="C3" s="22"/>
      <c r="D3" s="22"/>
      <c r="E3" s="22"/>
      <c r="F3" s="22"/>
      <c r="G3" s="22"/>
    </row>
    <row r="4" s="14" customFormat="1" ht="30" spans="1:7">
      <c r="A4" s="23" t="s">
        <v>1461</v>
      </c>
      <c r="B4" s="24" t="s">
        <v>1462</v>
      </c>
      <c r="C4" s="25" t="s">
        <v>1463</v>
      </c>
      <c r="D4" s="26" t="s">
        <v>1464</v>
      </c>
      <c r="E4" s="25" t="s">
        <v>1465</v>
      </c>
      <c r="F4" s="25" t="s">
        <v>1466</v>
      </c>
      <c r="G4" s="25" t="s">
        <v>1467</v>
      </c>
    </row>
    <row r="5" s="14" customFormat="1" ht="40.5" spans="1:7">
      <c r="A5" s="23">
        <v>1</v>
      </c>
      <c r="B5" s="24" t="s">
        <v>1468</v>
      </c>
      <c r="C5" s="25" t="s">
        <v>1469</v>
      </c>
      <c r="D5" s="27" t="s">
        <v>1470</v>
      </c>
      <c r="E5" s="25">
        <v>100</v>
      </c>
      <c r="F5" s="25"/>
      <c r="G5" s="25"/>
    </row>
    <row r="6" s="14" customFormat="1" ht="23" customHeight="1" spans="1:7">
      <c r="A6" s="23">
        <v>2</v>
      </c>
      <c r="B6" s="24" t="s">
        <v>46</v>
      </c>
      <c r="C6" s="25" t="s">
        <v>1469</v>
      </c>
      <c r="D6" s="27" t="s">
        <v>1471</v>
      </c>
      <c r="E6" s="25">
        <v>500</v>
      </c>
      <c r="F6" s="25"/>
      <c r="G6" s="25"/>
    </row>
    <row r="7" s="14" customFormat="1" ht="27" spans="1:7">
      <c r="A7" s="23">
        <v>3</v>
      </c>
      <c r="B7" s="24" t="s">
        <v>52</v>
      </c>
      <c r="C7" s="25" t="s">
        <v>1469</v>
      </c>
      <c r="D7" s="27" t="s">
        <v>1472</v>
      </c>
      <c r="E7" s="25">
        <v>500</v>
      </c>
      <c r="F7" s="25"/>
      <c r="G7" s="25"/>
    </row>
    <row r="8" s="14" customFormat="1" ht="54" spans="1:7">
      <c r="A8" s="23">
        <v>4</v>
      </c>
      <c r="B8" s="24" t="s">
        <v>54</v>
      </c>
      <c r="C8" s="25" t="s">
        <v>1469</v>
      </c>
      <c r="D8" s="27" t="s">
        <v>1473</v>
      </c>
      <c r="E8" s="25">
        <v>1500</v>
      </c>
      <c r="F8" s="25"/>
      <c r="G8" s="25"/>
    </row>
    <row r="9" s="14" customFormat="1" ht="40.5" spans="1:7">
      <c r="A9" s="23">
        <v>5</v>
      </c>
      <c r="B9" s="24" t="s">
        <v>55</v>
      </c>
      <c r="C9" s="25" t="s">
        <v>1469</v>
      </c>
      <c r="D9" s="27" t="s">
        <v>1474</v>
      </c>
      <c r="E9" s="25">
        <v>500</v>
      </c>
      <c r="F9" s="25"/>
      <c r="G9" s="25"/>
    </row>
    <row r="10" s="14" customFormat="1" ht="40.5" spans="1:7">
      <c r="A10" s="23">
        <v>6</v>
      </c>
      <c r="B10" s="24" t="s">
        <v>1475</v>
      </c>
      <c r="C10" s="25" t="s">
        <v>1469</v>
      </c>
      <c r="D10" s="27" t="s">
        <v>1476</v>
      </c>
      <c r="E10" s="25">
        <v>200</v>
      </c>
      <c r="F10" s="25"/>
      <c r="G10" s="25"/>
    </row>
    <row r="11" s="14" customFormat="1" ht="40.5" spans="1:7">
      <c r="A11" s="23">
        <v>7</v>
      </c>
      <c r="B11" s="24" t="s">
        <v>1477</v>
      </c>
      <c r="C11" s="25" t="s">
        <v>1469</v>
      </c>
      <c r="D11" s="27" t="s">
        <v>1478</v>
      </c>
      <c r="E11" s="25">
        <v>180</v>
      </c>
      <c r="F11" s="25"/>
      <c r="G11" s="25"/>
    </row>
    <row r="12" s="14" customFormat="1" ht="54" spans="1:7">
      <c r="A12" s="23">
        <v>8</v>
      </c>
      <c r="B12" s="24" t="s">
        <v>79</v>
      </c>
      <c r="C12" s="25" t="s">
        <v>1469</v>
      </c>
      <c r="D12" s="27" t="s">
        <v>1479</v>
      </c>
      <c r="E12" s="25">
        <v>1000</v>
      </c>
      <c r="F12" s="25"/>
      <c r="G12" s="25"/>
    </row>
    <row r="13" s="14" customFormat="1" ht="40.5" spans="1:7">
      <c r="A13" s="23">
        <v>9</v>
      </c>
      <c r="B13" s="24" t="s">
        <v>1480</v>
      </c>
      <c r="C13" s="25" t="s">
        <v>1469</v>
      </c>
      <c r="D13" s="27" t="s">
        <v>1481</v>
      </c>
      <c r="E13" s="25">
        <v>200</v>
      </c>
      <c r="F13" s="25"/>
      <c r="G13" s="25"/>
    </row>
    <row r="14" s="14" customFormat="1" ht="27" spans="1:7">
      <c r="A14" s="23">
        <v>10</v>
      </c>
      <c r="B14" s="24" t="s">
        <v>1482</v>
      </c>
      <c r="C14" s="25" t="s">
        <v>1469</v>
      </c>
      <c r="D14" s="27" t="s">
        <v>1483</v>
      </c>
      <c r="E14" s="25">
        <v>400</v>
      </c>
      <c r="F14" s="25"/>
      <c r="G14" s="25"/>
    </row>
    <row r="15" s="14" customFormat="1" ht="27" spans="1:7">
      <c r="A15" s="23">
        <v>11</v>
      </c>
      <c r="B15" s="24" t="s">
        <v>1484</v>
      </c>
      <c r="C15" s="25" t="s">
        <v>1469</v>
      </c>
      <c r="D15" s="27" t="s">
        <v>1485</v>
      </c>
      <c r="E15" s="25">
        <v>200</v>
      </c>
      <c r="F15" s="25"/>
      <c r="G15" s="25"/>
    </row>
    <row r="16" s="14" customFormat="1" ht="27" spans="1:7">
      <c r="A16" s="23">
        <v>12</v>
      </c>
      <c r="B16" s="24" t="s">
        <v>1486</v>
      </c>
      <c r="C16" s="25" t="s">
        <v>1469</v>
      </c>
      <c r="D16" s="27" t="s">
        <v>1487</v>
      </c>
      <c r="E16" s="25">
        <v>1000</v>
      </c>
      <c r="F16" s="25"/>
      <c r="G16" s="25"/>
    </row>
    <row r="17" s="14" customFormat="1" ht="40.5" spans="1:7">
      <c r="A17" s="23">
        <v>13</v>
      </c>
      <c r="B17" s="24" t="s">
        <v>1488</v>
      </c>
      <c r="C17" s="25" t="s">
        <v>1469</v>
      </c>
      <c r="D17" s="27" t="s">
        <v>1489</v>
      </c>
      <c r="E17" s="25">
        <v>300</v>
      </c>
      <c r="F17" s="25"/>
      <c r="G17" s="25"/>
    </row>
    <row r="18" s="14" customFormat="1" ht="40.5" spans="1:7">
      <c r="A18" s="23">
        <v>14</v>
      </c>
      <c r="B18" s="24" t="s">
        <v>1490</v>
      </c>
      <c r="C18" s="25" t="s">
        <v>1469</v>
      </c>
      <c r="D18" s="27" t="s">
        <v>1491</v>
      </c>
      <c r="E18" s="25">
        <v>500</v>
      </c>
      <c r="F18" s="25"/>
      <c r="G18" s="25"/>
    </row>
    <row r="19" s="14" customFormat="1" ht="40.5" spans="1:7">
      <c r="A19" s="23">
        <v>15</v>
      </c>
      <c r="B19" s="24" t="s">
        <v>140</v>
      </c>
      <c r="C19" s="25" t="s">
        <v>1469</v>
      </c>
      <c r="D19" s="27" t="s">
        <v>1492</v>
      </c>
      <c r="E19" s="25">
        <v>1000</v>
      </c>
      <c r="F19" s="25"/>
      <c r="G19" s="25"/>
    </row>
    <row r="20" s="14" customFormat="1" ht="40.5" spans="1:7">
      <c r="A20" s="23">
        <v>16</v>
      </c>
      <c r="B20" s="24" t="s">
        <v>149</v>
      </c>
      <c r="C20" s="25" t="s">
        <v>1469</v>
      </c>
      <c r="D20" s="27" t="s">
        <v>1493</v>
      </c>
      <c r="E20" s="25">
        <v>1000</v>
      </c>
      <c r="F20" s="25"/>
      <c r="G20" s="25"/>
    </row>
    <row r="21" s="14" customFormat="1" ht="54" spans="1:7">
      <c r="A21" s="23">
        <v>17</v>
      </c>
      <c r="B21" s="24" t="s">
        <v>159</v>
      </c>
      <c r="C21" s="25" t="s">
        <v>1469</v>
      </c>
      <c r="D21" s="27" t="s">
        <v>1494</v>
      </c>
      <c r="E21" s="25">
        <v>100</v>
      </c>
      <c r="F21" s="25"/>
      <c r="G21" s="25"/>
    </row>
    <row r="22" s="14" customFormat="1" ht="40.5" spans="1:7">
      <c r="A22" s="23">
        <v>18</v>
      </c>
      <c r="B22" s="24" t="s">
        <v>190</v>
      </c>
      <c r="C22" s="25" t="s">
        <v>1469</v>
      </c>
      <c r="D22" s="27" t="s">
        <v>1495</v>
      </c>
      <c r="E22" s="25">
        <v>200</v>
      </c>
      <c r="F22" s="25"/>
      <c r="G22" s="25"/>
    </row>
    <row r="23" s="14" customFormat="1" ht="27" spans="1:7">
      <c r="A23" s="23">
        <v>19</v>
      </c>
      <c r="B23" s="24" t="s">
        <v>210</v>
      </c>
      <c r="C23" s="25" t="s">
        <v>1469</v>
      </c>
      <c r="D23" s="27" t="s">
        <v>1496</v>
      </c>
      <c r="E23" s="25">
        <v>200</v>
      </c>
      <c r="F23" s="25"/>
      <c r="G23" s="25"/>
    </row>
    <row r="24" s="14" customFormat="1" ht="40.5" spans="1:7">
      <c r="A24" s="23">
        <v>20</v>
      </c>
      <c r="B24" s="24" t="s">
        <v>211</v>
      </c>
      <c r="C24" s="25" t="s">
        <v>1469</v>
      </c>
      <c r="D24" s="27" t="s">
        <v>1497</v>
      </c>
      <c r="E24" s="25">
        <v>1000</v>
      </c>
      <c r="F24" s="25"/>
      <c r="G24" s="25"/>
    </row>
    <row r="25" s="14" customFormat="1" ht="27" spans="1:7">
      <c r="A25" s="23">
        <v>21</v>
      </c>
      <c r="B25" s="24" t="s">
        <v>1498</v>
      </c>
      <c r="C25" s="25" t="s">
        <v>1469</v>
      </c>
      <c r="D25" s="27" t="s">
        <v>1499</v>
      </c>
      <c r="E25" s="25">
        <v>300</v>
      </c>
      <c r="F25" s="25"/>
      <c r="G25" s="25"/>
    </row>
    <row r="26" s="14" customFormat="1" ht="40.5" spans="1:7">
      <c r="A26" s="23">
        <v>22</v>
      </c>
      <c r="B26" s="24" t="s">
        <v>215</v>
      </c>
      <c r="C26" s="25" t="s">
        <v>1469</v>
      </c>
      <c r="D26" s="27" t="s">
        <v>1500</v>
      </c>
      <c r="E26" s="25">
        <v>100</v>
      </c>
      <c r="F26" s="25"/>
      <c r="G26" s="25"/>
    </row>
    <row r="27" s="14" customFormat="1" ht="27" spans="1:7">
      <c r="A27" s="23">
        <v>23</v>
      </c>
      <c r="B27" s="24" t="s">
        <v>239</v>
      </c>
      <c r="C27" s="25" t="s">
        <v>1469</v>
      </c>
      <c r="D27" s="27" t="s">
        <v>1501</v>
      </c>
      <c r="E27" s="25">
        <v>200</v>
      </c>
      <c r="F27" s="25"/>
      <c r="G27" s="25"/>
    </row>
    <row r="28" s="14" customFormat="1" ht="54" spans="1:7">
      <c r="A28" s="23">
        <v>24</v>
      </c>
      <c r="B28" s="24" t="s">
        <v>240</v>
      </c>
      <c r="C28" s="25" t="s">
        <v>1469</v>
      </c>
      <c r="D28" s="27" t="s">
        <v>1502</v>
      </c>
      <c r="E28" s="25">
        <v>1000</v>
      </c>
      <c r="F28" s="25"/>
      <c r="G28" s="25"/>
    </row>
    <row r="29" s="14" customFormat="1" ht="40.5" spans="1:7">
      <c r="A29" s="23">
        <v>25</v>
      </c>
      <c r="B29" s="24" t="s">
        <v>261</v>
      </c>
      <c r="C29" s="25" t="s">
        <v>1469</v>
      </c>
      <c r="D29" s="27" t="s">
        <v>1503</v>
      </c>
      <c r="E29" s="25">
        <v>1500</v>
      </c>
      <c r="F29" s="25"/>
      <c r="G29" s="25"/>
    </row>
    <row r="30" s="14" customFormat="1" ht="40.5" spans="1:7">
      <c r="A30" s="23">
        <v>26</v>
      </c>
      <c r="B30" s="24" t="s">
        <v>263</v>
      </c>
      <c r="C30" s="25" t="s">
        <v>1469</v>
      </c>
      <c r="D30" s="27" t="s">
        <v>1504</v>
      </c>
      <c r="E30" s="25">
        <v>200</v>
      </c>
      <c r="F30" s="25"/>
      <c r="G30" s="25"/>
    </row>
    <row r="31" s="14" customFormat="1" ht="27" spans="1:7">
      <c r="A31" s="23">
        <v>27</v>
      </c>
      <c r="B31" s="24" t="s">
        <v>1505</v>
      </c>
      <c r="C31" s="25" t="s">
        <v>1469</v>
      </c>
      <c r="D31" s="27" t="s">
        <v>1506</v>
      </c>
      <c r="E31" s="25">
        <v>300</v>
      </c>
      <c r="F31" s="25"/>
      <c r="G31" s="25"/>
    </row>
    <row r="32" s="14" customFormat="1" ht="40.5" spans="1:7">
      <c r="A32" s="23">
        <v>28</v>
      </c>
      <c r="B32" s="24" t="s">
        <v>321</v>
      </c>
      <c r="C32" s="25" t="s">
        <v>1469</v>
      </c>
      <c r="D32" s="27" t="s">
        <v>1507</v>
      </c>
      <c r="E32" s="25">
        <v>800</v>
      </c>
      <c r="F32" s="25"/>
      <c r="G32" s="25"/>
    </row>
    <row r="33" s="14" customFormat="1" ht="54" spans="1:7">
      <c r="A33" s="23">
        <v>29</v>
      </c>
      <c r="B33" s="24" t="s">
        <v>328</v>
      </c>
      <c r="C33" s="25" t="s">
        <v>1469</v>
      </c>
      <c r="D33" s="27" t="s">
        <v>1508</v>
      </c>
      <c r="E33" s="25">
        <v>300</v>
      </c>
      <c r="F33" s="25"/>
      <c r="G33" s="25"/>
    </row>
    <row r="34" s="14" customFormat="1" ht="40.5" spans="1:7">
      <c r="A34" s="23">
        <v>30</v>
      </c>
      <c r="B34" s="24" t="s">
        <v>350</v>
      </c>
      <c r="C34" s="25" t="s">
        <v>1469</v>
      </c>
      <c r="D34" s="27" t="s">
        <v>1509</v>
      </c>
      <c r="E34" s="25">
        <v>900</v>
      </c>
      <c r="F34" s="25"/>
      <c r="G34" s="25"/>
    </row>
    <row r="35" s="14" customFormat="1" ht="54" spans="1:7">
      <c r="A35" s="23">
        <v>31</v>
      </c>
      <c r="B35" s="24" t="s">
        <v>1510</v>
      </c>
      <c r="C35" s="25" t="s">
        <v>1469</v>
      </c>
      <c r="D35" s="27" t="s">
        <v>1511</v>
      </c>
      <c r="E35" s="25">
        <v>700</v>
      </c>
      <c r="F35" s="25"/>
      <c r="G35" s="25"/>
    </row>
    <row r="36" s="14" customFormat="1" ht="67.5" spans="1:7">
      <c r="A36" s="23">
        <v>32</v>
      </c>
      <c r="B36" s="24" t="s">
        <v>363</v>
      </c>
      <c r="C36" s="25" t="s">
        <v>1469</v>
      </c>
      <c r="D36" s="27" t="s">
        <v>1512</v>
      </c>
      <c r="E36" s="25">
        <v>200</v>
      </c>
      <c r="F36" s="25"/>
      <c r="G36" s="25"/>
    </row>
    <row r="37" s="14" customFormat="1" ht="40.5" spans="1:7">
      <c r="A37" s="23">
        <v>33</v>
      </c>
      <c r="B37" s="24" t="s">
        <v>1513</v>
      </c>
      <c r="C37" s="25" t="s">
        <v>1469</v>
      </c>
      <c r="D37" s="27" t="s">
        <v>1514</v>
      </c>
      <c r="E37" s="25">
        <v>800</v>
      </c>
      <c r="F37" s="25"/>
      <c r="G37" s="25"/>
    </row>
    <row r="38" s="14" customFormat="1" ht="40.5" spans="1:7">
      <c r="A38" s="23">
        <v>34</v>
      </c>
      <c r="B38" s="24" t="s">
        <v>1515</v>
      </c>
      <c r="C38" s="25" t="s">
        <v>1469</v>
      </c>
      <c r="D38" s="27" t="s">
        <v>1516</v>
      </c>
      <c r="E38" s="25">
        <v>150</v>
      </c>
      <c r="F38" s="25"/>
      <c r="G38" s="25"/>
    </row>
    <row r="39" s="14" customFormat="1" ht="40.5" spans="1:7">
      <c r="A39" s="23">
        <v>35</v>
      </c>
      <c r="B39" s="24" t="s">
        <v>377</v>
      </c>
      <c r="C39" s="25" t="s">
        <v>1469</v>
      </c>
      <c r="D39" s="27" t="s">
        <v>1517</v>
      </c>
      <c r="E39" s="25">
        <v>500</v>
      </c>
      <c r="F39" s="25"/>
      <c r="G39" s="25"/>
    </row>
    <row r="40" s="14" customFormat="1" ht="27" spans="1:7">
      <c r="A40" s="23">
        <v>36</v>
      </c>
      <c r="B40" s="24" t="s">
        <v>389</v>
      </c>
      <c r="C40" s="25" t="s">
        <v>1469</v>
      </c>
      <c r="D40" s="27" t="s">
        <v>1518</v>
      </c>
      <c r="E40" s="25">
        <v>500</v>
      </c>
      <c r="F40" s="25"/>
      <c r="G40" s="25"/>
    </row>
    <row r="41" s="14" customFormat="1" ht="27" spans="1:7">
      <c r="A41" s="23">
        <v>37</v>
      </c>
      <c r="B41" s="24" t="s">
        <v>390</v>
      </c>
      <c r="C41" s="25" t="s">
        <v>1469</v>
      </c>
      <c r="D41" s="27" t="s">
        <v>1519</v>
      </c>
      <c r="E41" s="25">
        <v>100</v>
      </c>
      <c r="F41" s="25"/>
      <c r="G41" s="25"/>
    </row>
    <row r="42" s="14" customFormat="1" ht="40.5" spans="1:7">
      <c r="A42" s="23">
        <v>38</v>
      </c>
      <c r="B42" s="24" t="s">
        <v>1520</v>
      </c>
      <c r="C42" s="25" t="s">
        <v>1469</v>
      </c>
      <c r="D42" s="27" t="s">
        <v>1521</v>
      </c>
      <c r="E42" s="25">
        <v>100</v>
      </c>
      <c r="F42" s="25"/>
      <c r="G42" s="25"/>
    </row>
    <row r="43" s="14" customFormat="1" ht="40.5" spans="1:7">
      <c r="A43" s="23">
        <v>39</v>
      </c>
      <c r="B43" s="24" t="s">
        <v>1522</v>
      </c>
      <c r="C43" s="25" t="s">
        <v>1469</v>
      </c>
      <c r="D43" s="27" t="s">
        <v>1523</v>
      </c>
      <c r="E43" s="25">
        <v>100</v>
      </c>
      <c r="F43" s="25"/>
      <c r="G43" s="25"/>
    </row>
    <row r="44" s="14" customFormat="1" ht="54" spans="1:7">
      <c r="A44" s="23">
        <v>40</v>
      </c>
      <c r="B44" s="24" t="s">
        <v>423</v>
      </c>
      <c r="C44" s="25" t="s">
        <v>1469</v>
      </c>
      <c r="D44" s="27" t="s">
        <v>1524</v>
      </c>
      <c r="E44" s="25">
        <v>100</v>
      </c>
      <c r="F44" s="25"/>
      <c r="G44" s="25"/>
    </row>
    <row r="45" s="14" customFormat="1" ht="40.5" spans="1:7">
      <c r="A45" s="23">
        <v>41</v>
      </c>
      <c r="B45" s="24" t="s">
        <v>434</v>
      </c>
      <c r="C45" s="25" t="s">
        <v>1469</v>
      </c>
      <c r="D45" s="27" t="s">
        <v>1525</v>
      </c>
      <c r="E45" s="25">
        <v>900</v>
      </c>
      <c r="F45" s="25"/>
      <c r="G45" s="25"/>
    </row>
    <row r="46" s="14" customFormat="1" ht="27" spans="1:7">
      <c r="A46" s="23">
        <v>42</v>
      </c>
      <c r="B46" s="24" t="s">
        <v>447</v>
      </c>
      <c r="C46" s="25" t="s">
        <v>1469</v>
      </c>
      <c r="D46" s="27" t="s">
        <v>1526</v>
      </c>
      <c r="E46" s="25">
        <v>200</v>
      </c>
      <c r="F46" s="25"/>
      <c r="G46" s="25"/>
    </row>
    <row r="47" s="14" customFormat="1" ht="27" spans="1:7">
      <c r="A47" s="23">
        <v>43</v>
      </c>
      <c r="B47" s="24" t="s">
        <v>1527</v>
      </c>
      <c r="C47" s="25" t="s">
        <v>1469</v>
      </c>
      <c r="D47" s="27" t="s">
        <v>1528</v>
      </c>
      <c r="E47" s="25">
        <v>100</v>
      </c>
      <c r="F47" s="25"/>
      <c r="G47" s="25"/>
    </row>
    <row r="48" s="14" customFormat="1" ht="40.5" spans="1:7">
      <c r="A48" s="23">
        <v>44</v>
      </c>
      <c r="B48" s="24" t="s">
        <v>451</v>
      </c>
      <c r="C48" s="25" t="s">
        <v>1469</v>
      </c>
      <c r="D48" s="27" t="s">
        <v>1529</v>
      </c>
      <c r="E48" s="25">
        <v>200</v>
      </c>
      <c r="F48" s="25"/>
      <c r="G48" s="25"/>
    </row>
    <row r="49" s="14" customFormat="1" ht="54" spans="1:7">
      <c r="A49" s="23">
        <v>45</v>
      </c>
      <c r="B49" s="24" t="s">
        <v>453</v>
      </c>
      <c r="C49" s="25" t="s">
        <v>1469</v>
      </c>
      <c r="D49" s="27" t="s">
        <v>1530</v>
      </c>
      <c r="E49" s="25">
        <v>1800</v>
      </c>
      <c r="F49" s="25"/>
      <c r="G49" s="25"/>
    </row>
    <row r="50" s="14" customFormat="1" ht="27" spans="1:7">
      <c r="A50" s="23">
        <v>46</v>
      </c>
      <c r="B50" s="24" t="s">
        <v>464</v>
      </c>
      <c r="C50" s="25" t="s">
        <v>1469</v>
      </c>
      <c r="D50" s="27" t="s">
        <v>1531</v>
      </c>
      <c r="E50" s="25">
        <v>300</v>
      </c>
      <c r="F50" s="25"/>
      <c r="G50" s="25"/>
    </row>
    <row r="51" s="14" customFormat="1" ht="27" spans="1:7">
      <c r="A51" s="23">
        <v>47</v>
      </c>
      <c r="B51" s="24" t="s">
        <v>1532</v>
      </c>
      <c r="C51" s="25" t="s">
        <v>1469</v>
      </c>
      <c r="D51" s="27" t="s">
        <v>1533</v>
      </c>
      <c r="E51" s="25">
        <v>1000</v>
      </c>
      <c r="F51" s="25"/>
      <c r="G51" s="25"/>
    </row>
    <row r="52" s="14" customFormat="1" ht="27" spans="1:7">
      <c r="A52" s="23">
        <v>48</v>
      </c>
      <c r="B52" s="24" t="s">
        <v>465</v>
      </c>
      <c r="C52" s="25" t="s">
        <v>1469</v>
      </c>
      <c r="D52" s="27" t="s">
        <v>1534</v>
      </c>
      <c r="E52" s="25">
        <v>500</v>
      </c>
      <c r="F52" s="25"/>
      <c r="G52" s="25"/>
    </row>
    <row r="53" s="14" customFormat="1" ht="40.5" spans="1:7">
      <c r="A53" s="23">
        <v>49</v>
      </c>
      <c r="B53" s="24" t="s">
        <v>1535</v>
      </c>
      <c r="C53" s="25" t="s">
        <v>1469</v>
      </c>
      <c r="D53" s="27" t="s">
        <v>1536</v>
      </c>
      <c r="E53" s="25">
        <v>200</v>
      </c>
      <c r="F53" s="25"/>
      <c r="G53" s="25"/>
    </row>
    <row r="54" s="14" customFormat="1" ht="40.5" spans="1:7">
      <c r="A54" s="23">
        <v>50</v>
      </c>
      <c r="B54" s="24" t="s">
        <v>1537</v>
      </c>
      <c r="C54" s="25" t="s">
        <v>1469</v>
      </c>
      <c r="D54" s="27" t="s">
        <v>1538</v>
      </c>
      <c r="E54" s="25">
        <v>200</v>
      </c>
      <c r="F54" s="25"/>
      <c r="G54" s="25"/>
    </row>
    <row r="55" s="14" customFormat="1" ht="40.5" spans="1:7">
      <c r="A55" s="23">
        <v>51</v>
      </c>
      <c r="B55" s="24" t="s">
        <v>477</v>
      </c>
      <c r="C55" s="25" t="s">
        <v>1469</v>
      </c>
      <c r="D55" s="27" t="s">
        <v>1539</v>
      </c>
      <c r="E55" s="25">
        <v>1000</v>
      </c>
      <c r="F55" s="25"/>
      <c r="G55" s="25"/>
    </row>
    <row r="56" s="14" customFormat="1" ht="40.5" spans="1:7">
      <c r="A56" s="23">
        <v>52</v>
      </c>
      <c r="B56" s="24" t="s">
        <v>506</v>
      </c>
      <c r="C56" s="25" t="s">
        <v>1469</v>
      </c>
      <c r="D56" s="27" t="s">
        <v>1540</v>
      </c>
      <c r="E56" s="25">
        <v>300</v>
      </c>
      <c r="F56" s="25"/>
      <c r="G56" s="25"/>
    </row>
    <row r="57" s="14" customFormat="1" ht="40.5" spans="1:7">
      <c r="A57" s="23">
        <v>53</v>
      </c>
      <c r="B57" s="24" t="s">
        <v>509</v>
      </c>
      <c r="C57" s="25" t="s">
        <v>1469</v>
      </c>
      <c r="D57" s="27" t="s">
        <v>1541</v>
      </c>
      <c r="E57" s="25">
        <v>300</v>
      </c>
      <c r="F57" s="25"/>
      <c r="G57" s="25"/>
    </row>
    <row r="58" s="14" customFormat="1" ht="27" spans="1:7">
      <c r="A58" s="23">
        <v>54</v>
      </c>
      <c r="B58" s="24" t="s">
        <v>523</v>
      </c>
      <c r="C58" s="25" t="s">
        <v>1469</v>
      </c>
      <c r="D58" s="27" t="s">
        <v>1542</v>
      </c>
      <c r="E58" s="25">
        <v>100</v>
      </c>
      <c r="F58" s="25"/>
      <c r="G58" s="25"/>
    </row>
    <row r="59" s="14" customFormat="1" ht="40.5" spans="1:7">
      <c r="A59" s="23">
        <v>55</v>
      </c>
      <c r="B59" s="24" t="s">
        <v>1543</v>
      </c>
      <c r="C59" s="25" t="s">
        <v>1469</v>
      </c>
      <c r="D59" s="27" t="s">
        <v>1544</v>
      </c>
      <c r="E59" s="25">
        <v>200</v>
      </c>
      <c r="F59" s="25"/>
      <c r="G59" s="25"/>
    </row>
    <row r="60" s="14" customFormat="1" ht="27" spans="1:7">
      <c r="A60" s="23">
        <v>56</v>
      </c>
      <c r="B60" s="24" t="s">
        <v>1545</v>
      </c>
      <c r="C60" s="25" t="s">
        <v>1469</v>
      </c>
      <c r="D60" s="27" t="s">
        <v>1546</v>
      </c>
      <c r="E60" s="25">
        <v>200</v>
      </c>
      <c r="F60" s="25"/>
      <c r="G60" s="25"/>
    </row>
    <row r="61" s="14" customFormat="1" ht="40.5" spans="1:7">
      <c r="A61" s="23">
        <v>57</v>
      </c>
      <c r="B61" s="24" t="s">
        <v>647</v>
      </c>
      <c r="C61" s="25" t="s">
        <v>1469</v>
      </c>
      <c r="D61" s="27" t="s">
        <v>1547</v>
      </c>
      <c r="E61" s="25">
        <v>500</v>
      </c>
      <c r="F61" s="25"/>
      <c r="G61" s="25"/>
    </row>
    <row r="62" s="14" customFormat="1" ht="40.5" spans="1:7">
      <c r="A62" s="23">
        <v>58</v>
      </c>
      <c r="B62" s="24" t="s">
        <v>648</v>
      </c>
      <c r="C62" s="25" t="s">
        <v>1469</v>
      </c>
      <c r="D62" s="27" t="s">
        <v>1548</v>
      </c>
      <c r="E62" s="25">
        <v>300</v>
      </c>
      <c r="F62" s="25"/>
      <c r="G62" s="25"/>
    </row>
    <row r="63" s="14" customFormat="1" ht="40.5" spans="1:7">
      <c r="A63" s="23">
        <v>59</v>
      </c>
      <c r="B63" s="24" t="s">
        <v>1319</v>
      </c>
      <c r="C63" s="25" t="s">
        <v>1469</v>
      </c>
      <c r="D63" s="27" t="s">
        <v>1549</v>
      </c>
      <c r="E63" s="25">
        <v>300</v>
      </c>
      <c r="F63" s="25"/>
      <c r="G63" s="25"/>
    </row>
    <row r="64" s="14" customFormat="1" ht="27" spans="1:7">
      <c r="A64" s="23">
        <v>60</v>
      </c>
      <c r="B64" s="24" t="s">
        <v>682</v>
      </c>
      <c r="C64" s="25" t="s">
        <v>1469</v>
      </c>
      <c r="D64" s="27" t="s">
        <v>1550</v>
      </c>
      <c r="E64" s="25">
        <v>500</v>
      </c>
      <c r="F64" s="25"/>
      <c r="G64" s="25"/>
    </row>
    <row r="65" s="14" customFormat="1" ht="54" spans="1:7">
      <c r="A65" s="23">
        <v>61</v>
      </c>
      <c r="B65" s="24" t="s">
        <v>1551</v>
      </c>
      <c r="C65" s="25" t="s">
        <v>1469</v>
      </c>
      <c r="D65" s="27" t="s">
        <v>1552</v>
      </c>
      <c r="E65" s="25">
        <v>100</v>
      </c>
      <c r="F65" s="25"/>
      <c r="G65" s="25"/>
    </row>
    <row r="66" s="14" customFormat="1" ht="54" spans="1:7">
      <c r="A66" s="23">
        <v>62</v>
      </c>
      <c r="B66" s="24" t="s">
        <v>1553</v>
      </c>
      <c r="C66" s="25" t="s">
        <v>1469</v>
      </c>
      <c r="D66" s="27" t="s">
        <v>1554</v>
      </c>
      <c r="E66" s="25">
        <v>200</v>
      </c>
      <c r="F66" s="25"/>
      <c r="G66" s="25"/>
    </row>
    <row r="67" s="14" customFormat="1" ht="40.5" spans="1:7">
      <c r="A67" s="23">
        <v>63</v>
      </c>
      <c r="B67" s="24" t="s">
        <v>1555</v>
      </c>
      <c r="C67" s="25" t="s">
        <v>1469</v>
      </c>
      <c r="D67" s="27" t="s">
        <v>1556</v>
      </c>
      <c r="E67" s="25">
        <v>300</v>
      </c>
      <c r="F67" s="25"/>
      <c r="G67" s="25"/>
    </row>
    <row r="68" s="14" customFormat="1" ht="40.5" spans="1:7">
      <c r="A68" s="23">
        <v>64</v>
      </c>
      <c r="B68" s="24" t="s">
        <v>1557</v>
      </c>
      <c r="C68" s="25" t="s">
        <v>1469</v>
      </c>
      <c r="D68" s="27" t="s">
        <v>1558</v>
      </c>
      <c r="E68" s="25">
        <v>200</v>
      </c>
      <c r="F68" s="25"/>
      <c r="G68" s="25"/>
    </row>
    <row r="69" s="14" customFormat="1" ht="27" spans="1:7">
      <c r="A69" s="23">
        <v>65</v>
      </c>
      <c r="B69" s="24" t="s">
        <v>699</v>
      </c>
      <c r="C69" s="25" t="s">
        <v>1469</v>
      </c>
      <c r="D69" s="27" t="s">
        <v>1559</v>
      </c>
      <c r="E69" s="25">
        <v>200</v>
      </c>
      <c r="F69" s="25"/>
      <c r="G69" s="25"/>
    </row>
    <row r="70" s="14" customFormat="1" ht="27" spans="1:7">
      <c r="A70" s="23">
        <v>66</v>
      </c>
      <c r="B70" s="24" t="s">
        <v>1560</v>
      </c>
      <c r="C70" s="25" t="s">
        <v>1469</v>
      </c>
      <c r="D70" s="27" t="s">
        <v>1561</v>
      </c>
      <c r="E70" s="25">
        <v>200</v>
      </c>
      <c r="F70" s="25"/>
      <c r="G70" s="25"/>
    </row>
    <row r="71" s="14" customFormat="1" ht="27" spans="1:7">
      <c r="A71" s="23">
        <v>67</v>
      </c>
      <c r="B71" s="24" t="s">
        <v>735</v>
      </c>
      <c r="C71" s="25" t="s">
        <v>1469</v>
      </c>
      <c r="D71" s="27" t="s">
        <v>1562</v>
      </c>
      <c r="E71" s="25">
        <v>500</v>
      </c>
      <c r="F71" s="25"/>
      <c r="G71" s="25"/>
    </row>
    <row r="72" s="14" customFormat="1" ht="27" spans="1:7">
      <c r="A72" s="23">
        <v>68</v>
      </c>
      <c r="B72" s="24" t="s">
        <v>736</v>
      </c>
      <c r="C72" s="25" t="s">
        <v>1469</v>
      </c>
      <c r="D72" s="27" t="s">
        <v>1563</v>
      </c>
      <c r="E72" s="25">
        <v>20</v>
      </c>
      <c r="F72" s="25"/>
      <c r="G72" s="25"/>
    </row>
    <row r="73" s="14" customFormat="1" ht="40.5" spans="1:7">
      <c r="A73" s="23">
        <v>69</v>
      </c>
      <c r="B73" s="24" t="s">
        <v>739</v>
      </c>
      <c r="C73" s="25" t="s">
        <v>1469</v>
      </c>
      <c r="D73" s="27" t="s">
        <v>1564</v>
      </c>
      <c r="E73" s="25">
        <v>500</v>
      </c>
      <c r="F73" s="25"/>
      <c r="G73" s="25"/>
    </row>
    <row r="74" s="14" customFormat="1" ht="40.5" spans="1:7">
      <c r="A74" s="23">
        <v>70</v>
      </c>
      <c r="B74" s="24" t="s">
        <v>741</v>
      </c>
      <c r="C74" s="25" t="s">
        <v>1469</v>
      </c>
      <c r="D74" s="27" t="s">
        <v>1565</v>
      </c>
      <c r="E74" s="25">
        <v>200</v>
      </c>
      <c r="F74" s="25"/>
      <c r="G74" s="25"/>
    </row>
    <row r="75" s="14" customFormat="1" ht="40.5" spans="1:7">
      <c r="A75" s="23">
        <v>71</v>
      </c>
      <c r="B75" s="24" t="s">
        <v>743</v>
      </c>
      <c r="C75" s="25" t="s">
        <v>1469</v>
      </c>
      <c r="D75" s="27" t="s">
        <v>1566</v>
      </c>
      <c r="E75" s="25">
        <v>1000</v>
      </c>
      <c r="F75" s="25"/>
      <c r="G75" s="25"/>
    </row>
    <row r="76" s="14" customFormat="1" ht="40.5" spans="1:7">
      <c r="A76" s="23">
        <v>72</v>
      </c>
      <c r="B76" s="24" t="s">
        <v>1567</v>
      </c>
      <c r="C76" s="25" t="s">
        <v>1469</v>
      </c>
      <c r="D76" s="27" t="s">
        <v>1568</v>
      </c>
      <c r="E76" s="25">
        <v>1000</v>
      </c>
      <c r="F76" s="25"/>
      <c r="G76" s="25"/>
    </row>
    <row r="77" s="14" customFormat="1" ht="27" spans="1:7">
      <c r="A77" s="23">
        <v>73</v>
      </c>
      <c r="B77" s="24" t="s">
        <v>758</v>
      </c>
      <c r="C77" s="25" t="s">
        <v>1469</v>
      </c>
      <c r="D77" s="27" t="s">
        <v>1569</v>
      </c>
      <c r="E77" s="25">
        <v>200</v>
      </c>
      <c r="F77" s="25"/>
      <c r="G77" s="25"/>
    </row>
    <row r="78" s="14" customFormat="1" ht="40.5" spans="1:7">
      <c r="A78" s="23">
        <v>74</v>
      </c>
      <c r="B78" s="24" t="s">
        <v>759</v>
      </c>
      <c r="C78" s="25" t="s">
        <v>1469</v>
      </c>
      <c r="D78" s="27" t="s">
        <v>1570</v>
      </c>
      <c r="E78" s="25">
        <v>300</v>
      </c>
      <c r="F78" s="25"/>
      <c r="G78" s="25"/>
    </row>
    <row r="79" s="14" customFormat="1" ht="40.5" spans="1:7">
      <c r="A79" s="23">
        <v>75</v>
      </c>
      <c r="B79" s="24" t="s">
        <v>1571</v>
      </c>
      <c r="C79" s="25" t="s">
        <v>1469</v>
      </c>
      <c r="D79" s="27" t="s">
        <v>1572</v>
      </c>
      <c r="E79" s="25">
        <v>100</v>
      </c>
      <c r="F79" s="25"/>
      <c r="G79" s="25"/>
    </row>
    <row r="80" s="14" customFormat="1" ht="27" spans="1:7">
      <c r="A80" s="23">
        <v>76</v>
      </c>
      <c r="B80" s="24" t="s">
        <v>762</v>
      </c>
      <c r="C80" s="25" t="s">
        <v>1469</v>
      </c>
      <c r="D80" s="27" t="s">
        <v>1573</v>
      </c>
      <c r="E80" s="25">
        <v>200</v>
      </c>
      <c r="F80" s="25"/>
      <c r="G80" s="25"/>
    </row>
    <row r="81" s="14" customFormat="1" ht="40.5" spans="1:7">
      <c r="A81" s="23">
        <v>77</v>
      </c>
      <c r="B81" s="24" t="s">
        <v>773</v>
      </c>
      <c r="C81" s="25" t="s">
        <v>1469</v>
      </c>
      <c r="D81" s="27" t="s">
        <v>1574</v>
      </c>
      <c r="E81" s="25">
        <v>1000</v>
      </c>
      <c r="F81" s="25"/>
      <c r="G81" s="25"/>
    </row>
    <row r="82" s="14" customFormat="1" ht="27" spans="1:7">
      <c r="A82" s="23">
        <v>78</v>
      </c>
      <c r="B82" s="24" t="s">
        <v>774</v>
      </c>
      <c r="C82" s="25" t="s">
        <v>1469</v>
      </c>
      <c r="D82" s="27" t="s">
        <v>1575</v>
      </c>
      <c r="E82" s="25">
        <v>300</v>
      </c>
      <c r="F82" s="25"/>
      <c r="G82" s="25"/>
    </row>
    <row r="83" s="14" customFormat="1" ht="27" spans="1:7">
      <c r="A83" s="23">
        <v>79</v>
      </c>
      <c r="B83" s="24" t="s">
        <v>1576</v>
      </c>
      <c r="C83" s="25" t="s">
        <v>1469</v>
      </c>
      <c r="D83" s="27" t="s">
        <v>1577</v>
      </c>
      <c r="E83" s="25">
        <v>300</v>
      </c>
      <c r="F83" s="25"/>
      <c r="G83" s="25"/>
    </row>
    <row r="84" s="14" customFormat="1" ht="40.5" spans="1:7">
      <c r="A84" s="23">
        <v>80</v>
      </c>
      <c r="B84" s="24" t="s">
        <v>827</v>
      </c>
      <c r="C84" s="25" t="s">
        <v>1469</v>
      </c>
      <c r="D84" s="27" t="s">
        <v>1578</v>
      </c>
      <c r="E84" s="25">
        <v>200</v>
      </c>
      <c r="F84" s="25"/>
      <c r="G84" s="25"/>
    </row>
    <row r="85" s="14" customFormat="1" ht="27" spans="1:7">
      <c r="A85" s="23">
        <v>81</v>
      </c>
      <c r="B85" s="24" t="s">
        <v>1579</v>
      </c>
      <c r="C85" s="25" t="s">
        <v>1469</v>
      </c>
      <c r="D85" s="27" t="s">
        <v>1580</v>
      </c>
      <c r="E85" s="25">
        <v>10000</v>
      </c>
      <c r="F85" s="25"/>
      <c r="G85" s="25"/>
    </row>
    <row r="86" s="14" customFormat="1" ht="40.5" spans="1:7">
      <c r="A86" s="23">
        <v>82</v>
      </c>
      <c r="B86" s="24" t="s">
        <v>1581</v>
      </c>
      <c r="C86" s="25" t="s">
        <v>1469</v>
      </c>
      <c r="D86" s="27" t="s">
        <v>1582</v>
      </c>
      <c r="E86" s="25">
        <v>200</v>
      </c>
      <c r="F86" s="25"/>
      <c r="G86" s="25"/>
    </row>
    <row r="87" s="14" customFormat="1" ht="40.5" spans="1:7">
      <c r="A87" s="23">
        <v>83</v>
      </c>
      <c r="B87" s="24" t="s">
        <v>921</v>
      </c>
      <c r="C87" s="25" t="s">
        <v>1469</v>
      </c>
      <c r="D87" s="27" t="s">
        <v>1583</v>
      </c>
      <c r="E87" s="25">
        <v>200</v>
      </c>
      <c r="F87" s="25"/>
      <c r="G87" s="25"/>
    </row>
    <row r="88" s="14" customFormat="1" ht="40.5" spans="1:7">
      <c r="A88" s="23">
        <v>84</v>
      </c>
      <c r="B88" s="24" t="s">
        <v>923</v>
      </c>
      <c r="C88" s="25" t="s">
        <v>1469</v>
      </c>
      <c r="D88" s="27" t="s">
        <v>1584</v>
      </c>
      <c r="E88" s="25">
        <v>200</v>
      </c>
      <c r="F88" s="25"/>
      <c r="G88" s="25"/>
    </row>
    <row r="89" s="14" customFormat="1" ht="40.5" spans="1:7">
      <c r="A89" s="23">
        <v>85</v>
      </c>
      <c r="B89" s="24" t="s">
        <v>959</v>
      </c>
      <c r="C89" s="25" t="s">
        <v>1469</v>
      </c>
      <c r="D89" s="27" t="s">
        <v>1585</v>
      </c>
      <c r="E89" s="25">
        <v>1800</v>
      </c>
      <c r="F89" s="25"/>
      <c r="G89" s="25"/>
    </row>
    <row r="90" s="14" customFormat="1" ht="27" spans="1:7">
      <c r="A90" s="23">
        <v>86</v>
      </c>
      <c r="B90" s="24" t="s">
        <v>962</v>
      </c>
      <c r="C90" s="25" t="s">
        <v>1469</v>
      </c>
      <c r="D90" s="27" t="s">
        <v>1586</v>
      </c>
      <c r="E90" s="25">
        <v>300</v>
      </c>
      <c r="F90" s="25"/>
      <c r="G90" s="25"/>
    </row>
    <row r="91" s="14" customFormat="1" ht="27" spans="1:7">
      <c r="A91" s="23">
        <v>87</v>
      </c>
      <c r="B91" s="24" t="s">
        <v>963</v>
      </c>
      <c r="C91" s="25" t="s">
        <v>1469</v>
      </c>
      <c r="D91" s="27" t="s">
        <v>1587</v>
      </c>
      <c r="E91" s="25">
        <v>100</v>
      </c>
      <c r="F91" s="25"/>
      <c r="G91" s="25"/>
    </row>
    <row r="92" s="14" customFormat="1" ht="40.5" spans="1:7">
      <c r="A92" s="23">
        <v>88</v>
      </c>
      <c r="B92" s="24" t="s">
        <v>967</v>
      </c>
      <c r="C92" s="25" t="s">
        <v>1469</v>
      </c>
      <c r="D92" s="27" t="s">
        <v>1588</v>
      </c>
      <c r="E92" s="25">
        <v>300</v>
      </c>
      <c r="F92" s="25"/>
      <c r="G92" s="25"/>
    </row>
    <row r="93" s="14" customFormat="1" ht="27" spans="1:7">
      <c r="A93" s="23">
        <v>89</v>
      </c>
      <c r="B93" s="24" t="s">
        <v>970</v>
      </c>
      <c r="C93" s="25" t="s">
        <v>1469</v>
      </c>
      <c r="D93" s="27" t="s">
        <v>1589</v>
      </c>
      <c r="E93" s="25">
        <v>300</v>
      </c>
      <c r="F93" s="25"/>
      <c r="G93" s="25"/>
    </row>
    <row r="94" s="14" customFormat="1" ht="27" spans="1:7">
      <c r="A94" s="23">
        <v>90</v>
      </c>
      <c r="B94" s="24" t="s">
        <v>971</v>
      </c>
      <c r="C94" s="25" t="s">
        <v>1469</v>
      </c>
      <c r="D94" s="27" t="s">
        <v>1590</v>
      </c>
      <c r="E94" s="25">
        <v>1000</v>
      </c>
      <c r="F94" s="25"/>
      <c r="G94" s="25"/>
    </row>
    <row r="95" s="14" customFormat="1" ht="27" spans="1:7">
      <c r="A95" s="23">
        <v>91</v>
      </c>
      <c r="B95" s="24" t="s">
        <v>977</v>
      </c>
      <c r="C95" s="25" t="s">
        <v>1469</v>
      </c>
      <c r="D95" s="27" t="s">
        <v>1591</v>
      </c>
      <c r="E95" s="25">
        <v>150</v>
      </c>
      <c r="F95" s="25"/>
      <c r="G95" s="25"/>
    </row>
    <row r="96" s="14" customFormat="1" ht="40.5" spans="1:7">
      <c r="A96" s="23">
        <v>92</v>
      </c>
      <c r="B96" s="24" t="s">
        <v>980</v>
      </c>
      <c r="C96" s="25" t="s">
        <v>1469</v>
      </c>
      <c r="D96" s="27" t="s">
        <v>1592</v>
      </c>
      <c r="E96" s="25">
        <v>300</v>
      </c>
      <c r="F96" s="25"/>
      <c r="G96" s="25"/>
    </row>
    <row r="97" s="14" customFormat="1" ht="40.5" spans="1:7">
      <c r="A97" s="23">
        <v>93</v>
      </c>
      <c r="B97" s="28" t="s">
        <v>1593</v>
      </c>
      <c r="C97" s="25" t="s">
        <v>1469</v>
      </c>
      <c r="D97" s="27" t="s">
        <v>1594</v>
      </c>
      <c r="E97" s="28">
        <v>100</v>
      </c>
      <c r="F97" s="25"/>
      <c r="G97" s="25"/>
    </row>
    <row r="98" ht="40.5" spans="1:7">
      <c r="A98" s="23">
        <v>94</v>
      </c>
      <c r="B98" s="28" t="s">
        <v>1017</v>
      </c>
      <c r="C98" s="25" t="s">
        <v>1469</v>
      </c>
      <c r="D98" s="27" t="s">
        <v>1595</v>
      </c>
      <c r="E98" s="28">
        <v>300</v>
      </c>
      <c r="F98" s="29"/>
      <c r="G98" s="30"/>
    </row>
    <row r="99" ht="43" customHeight="1" spans="1:7">
      <c r="A99" s="23">
        <v>95</v>
      </c>
      <c r="B99" s="28" t="s">
        <v>1596</v>
      </c>
      <c r="C99" s="25" t="s">
        <v>1469</v>
      </c>
      <c r="D99" s="27" t="s">
        <v>1597</v>
      </c>
      <c r="E99" s="28">
        <v>1000</v>
      </c>
      <c r="F99" s="29"/>
      <c r="G99" s="30"/>
    </row>
    <row r="100" ht="27" spans="1:7">
      <c r="A100" s="23">
        <v>96</v>
      </c>
      <c r="B100" s="28" t="s">
        <v>1038</v>
      </c>
      <c r="C100" s="25" t="s">
        <v>1469</v>
      </c>
      <c r="D100" s="27" t="s">
        <v>1598</v>
      </c>
      <c r="E100" s="28">
        <v>300</v>
      </c>
      <c r="F100" s="29"/>
      <c r="G100" s="30"/>
    </row>
    <row r="101" ht="27" spans="1:7">
      <c r="A101" s="23">
        <v>97</v>
      </c>
      <c r="B101" s="28" t="s">
        <v>1046</v>
      </c>
      <c r="C101" s="25" t="s">
        <v>1469</v>
      </c>
      <c r="D101" s="27" t="s">
        <v>1599</v>
      </c>
      <c r="E101" s="28">
        <v>300</v>
      </c>
      <c r="F101" s="29"/>
      <c r="G101" s="30"/>
    </row>
    <row r="102" ht="27" spans="1:7">
      <c r="A102" s="23">
        <v>98</v>
      </c>
      <c r="B102" s="28" t="s">
        <v>1047</v>
      </c>
      <c r="C102" s="25" t="s">
        <v>1469</v>
      </c>
      <c r="D102" s="27" t="s">
        <v>1600</v>
      </c>
      <c r="E102" s="28">
        <v>300</v>
      </c>
      <c r="F102" s="29"/>
      <c r="G102" s="30"/>
    </row>
    <row r="103" ht="27" spans="1:7">
      <c r="A103" s="23">
        <v>99</v>
      </c>
      <c r="B103" s="28" t="s">
        <v>1601</v>
      </c>
      <c r="C103" s="25" t="s">
        <v>1469</v>
      </c>
      <c r="D103" s="27" t="s">
        <v>1602</v>
      </c>
      <c r="E103" s="28">
        <v>300</v>
      </c>
      <c r="F103" s="29"/>
      <c r="G103" s="30"/>
    </row>
    <row r="104" ht="40.5" spans="1:7">
      <c r="A104" s="23">
        <v>100</v>
      </c>
      <c r="B104" s="28" t="s">
        <v>646</v>
      </c>
      <c r="C104" s="25" t="s">
        <v>1469</v>
      </c>
      <c r="D104" s="27" t="s">
        <v>1603</v>
      </c>
      <c r="E104" s="28">
        <v>100</v>
      </c>
      <c r="F104" s="29"/>
      <c r="G104" s="30"/>
    </row>
    <row r="105" ht="40.5" spans="1:7">
      <c r="A105" s="23">
        <v>101</v>
      </c>
      <c r="B105" s="28" t="s">
        <v>1604</v>
      </c>
      <c r="C105" s="25" t="s">
        <v>1469</v>
      </c>
      <c r="D105" s="27" t="s">
        <v>1605</v>
      </c>
      <c r="E105" s="28">
        <v>100</v>
      </c>
      <c r="F105" s="29"/>
      <c r="G105" s="30"/>
    </row>
    <row r="106" ht="40.5" spans="1:7">
      <c r="A106" s="23">
        <v>102</v>
      </c>
      <c r="B106" s="28" t="s">
        <v>1606</v>
      </c>
      <c r="C106" s="25" t="s">
        <v>1469</v>
      </c>
      <c r="D106" s="27" t="s">
        <v>1607</v>
      </c>
      <c r="E106" s="28">
        <v>100</v>
      </c>
      <c r="F106" s="29"/>
      <c r="G106" s="30"/>
    </row>
    <row r="107" ht="54" spans="1:7">
      <c r="A107" s="23">
        <v>103</v>
      </c>
      <c r="B107" s="28" t="s">
        <v>1608</v>
      </c>
      <c r="C107" s="25" t="s">
        <v>1469</v>
      </c>
      <c r="D107" s="27" t="s">
        <v>1609</v>
      </c>
      <c r="E107" s="28">
        <v>100</v>
      </c>
      <c r="F107" s="29"/>
      <c r="G107" s="30"/>
    </row>
    <row r="108" ht="42" customHeight="1" spans="1:7">
      <c r="A108" s="23">
        <v>104</v>
      </c>
      <c r="B108" s="28" t="s">
        <v>1610</v>
      </c>
      <c r="C108" s="25" t="s">
        <v>1469</v>
      </c>
      <c r="D108" s="27" t="s">
        <v>1611</v>
      </c>
      <c r="E108" s="28">
        <v>100</v>
      </c>
      <c r="F108" s="29"/>
      <c r="G108" s="30"/>
    </row>
    <row r="109" ht="38" customHeight="1" spans="1:7">
      <c r="A109" s="23">
        <v>105</v>
      </c>
      <c r="B109" s="28" t="s">
        <v>1612</v>
      </c>
      <c r="C109" s="25" t="s">
        <v>1469</v>
      </c>
      <c r="D109" s="27" t="s">
        <v>1613</v>
      </c>
      <c r="E109" s="28">
        <v>300</v>
      </c>
      <c r="F109" s="29"/>
      <c r="G109" s="30"/>
    </row>
    <row r="110" ht="43" customHeight="1" spans="1:7">
      <c r="A110" s="23">
        <v>106</v>
      </c>
      <c r="B110" s="23" t="s">
        <v>56</v>
      </c>
      <c r="C110" s="25" t="s">
        <v>1469</v>
      </c>
      <c r="D110" s="31" t="s">
        <v>1614</v>
      </c>
      <c r="E110" s="32">
        <v>100</v>
      </c>
      <c r="F110" s="33"/>
      <c r="G110" s="30"/>
    </row>
    <row r="111" ht="45" customHeight="1" spans="1:7">
      <c r="A111" s="23">
        <v>107</v>
      </c>
      <c r="B111" s="23" t="s">
        <v>1615</v>
      </c>
      <c r="C111" s="25" t="s">
        <v>1469</v>
      </c>
      <c r="D111" s="31" t="s">
        <v>1616</v>
      </c>
      <c r="E111" s="32">
        <v>100</v>
      </c>
      <c r="F111" s="33"/>
      <c r="G111" s="30"/>
    </row>
    <row r="112" ht="38" customHeight="1" spans="1:7">
      <c r="A112" s="23">
        <v>108</v>
      </c>
      <c r="B112" s="23" t="s">
        <v>920</v>
      </c>
      <c r="C112" s="25" t="s">
        <v>1469</v>
      </c>
      <c r="D112" s="31" t="s">
        <v>1617</v>
      </c>
      <c r="E112" s="32">
        <v>100</v>
      </c>
      <c r="F112" s="33"/>
      <c r="G112" s="30"/>
    </row>
    <row r="113" ht="38" customHeight="1" spans="1:7">
      <c r="A113" s="23">
        <v>109</v>
      </c>
      <c r="B113" s="23" t="s">
        <v>1618</v>
      </c>
      <c r="C113" s="25" t="s">
        <v>1469</v>
      </c>
      <c r="D113" s="31" t="s">
        <v>1619</v>
      </c>
      <c r="E113" s="32">
        <v>100</v>
      </c>
      <c r="F113" s="33"/>
      <c r="G113" s="30"/>
    </row>
    <row r="114" ht="39" customHeight="1" spans="1:7">
      <c r="A114" s="23">
        <v>110</v>
      </c>
      <c r="B114" s="23" t="s">
        <v>468</v>
      </c>
      <c r="C114" s="25" t="s">
        <v>1469</v>
      </c>
      <c r="D114" s="31" t="s">
        <v>1620</v>
      </c>
      <c r="E114" s="32">
        <v>100</v>
      </c>
      <c r="F114" s="33"/>
      <c r="G114" s="30"/>
    </row>
    <row r="115" ht="38" customHeight="1" spans="1:7">
      <c r="A115" s="23">
        <v>111</v>
      </c>
      <c r="B115" s="23" t="s">
        <v>1621</v>
      </c>
      <c r="C115" s="25" t="s">
        <v>1469</v>
      </c>
      <c r="D115" s="31" t="s">
        <v>1622</v>
      </c>
      <c r="E115" s="32">
        <v>100</v>
      </c>
      <c r="F115" s="33"/>
      <c r="G115" s="30"/>
    </row>
    <row r="116" ht="42" customHeight="1" spans="1:7">
      <c r="A116" s="23">
        <v>112</v>
      </c>
      <c r="B116" s="23" t="s">
        <v>687</v>
      </c>
      <c r="C116" s="25" t="s">
        <v>1469</v>
      </c>
      <c r="D116" s="31" t="s">
        <v>1623</v>
      </c>
      <c r="E116" s="32">
        <v>100</v>
      </c>
      <c r="F116" s="33"/>
      <c r="G116" s="30"/>
    </row>
    <row r="117" ht="42" customHeight="1" spans="1:7">
      <c r="A117" s="23">
        <v>113</v>
      </c>
      <c r="B117" s="23" t="s">
        <v>1048</v>
      </c>
      <c r="C117" s="25" t="s">
        <v>1469</v>
      </c>
      <c r="D117" s="31" t="s">
        <v>1624</v>
      </c>
      <c r="E117" s="32">
        <v>100</v>
      </c>
      <c r="F117" s="33"/>
      <c r="G117" s="30"/>
    </row>
    <row r="118" ht="38" customHeight="1" spans="1:7">
      <c r="A118" s="23">
        <v>114</v>
      </c>
      <c r="B118" s="23" t="s">
        <v>1625</v>
      </c>
      <c r="C118" s="25" t="s">
        <v>1469</v>
      </c>
      <c r="D118" s="31" t="s">
        <v>1626</v>
      </c>
      <c r="E118" s="32">
        <v>100</v>
      </c>
      <c r="F118" s="33"/>
      <c r="G118" s="30"/>
    </row>
    <row r="119" ht="38" customHeight="1" spans="1:7">
      <c r="A119" s="23">
        <v>115</v>
      </c>
      <c r="B119" s="23" t="s">
        <v>1627</v>
      </c>
      <c r="C119" s="25" t="s">
        <v>1469</v>
      </c>
      <c r="D119" s="31" t="s">
        <v>1628</v>
      </c>
      <c r="E119" s="32">
        <v>100</v>
      </c>
      <c r="F119" s="33"/>
      <c r="G119" s="30"/>
    </row>
    <row r="120" ht="45" customHeight="1" spans="1:7">
      <c r="A120" s="23">
        <v>116</v>
      </c>
      <c r="B120" s="23" t="s">
        <v>262</v>
      </c>
      <c r="C120" s="25" t="s">
        <v>1469</v>
      </c>
      <c r="D120" s="31" t="s">
        <v>1629</v>
      </c>
      <c r="E120" s="32">
        <v>100</v>
      </c>
      <c r="F120" s="33"/>
      <c r="G120" s="30"/>
    </row>
    <row r="121" ht="57" customHeight="1" spans="1:7">
      <c r="A121" s="23">
        <v>117</v>
      </c>
      <c r="B121" s="23" t="s">
        <v>1630</v>
      </c>
      <c r="C121" s="25" t="s">
        <v>1469</v>
      </c>
      <c r="D121" s="31" t="s">
        <v>1631</v>
      </c>
      <c r="E121" s="32">
        <v>100</v>
      </c>
      <c r="F121" s="33"/>
      <c r="G121" s="30"/>
    </row>
    <row r="122" ht="120" customHeight="1" spans="1:7">
      <c r="A122" s="34" t="s">
        <v>1632</v>
      </c>
      <c r="B122" s="34"/>
      <c r="C122" s="34"/>
      <c r="D122" s="34"/>
      <c r="E122" s="34"/>
      <c r="F122" s="34"/>
      <c r="G122" s="35"/>
    </row>
  </sheetData>
  <mergeCells count="3">
    <mergeCell ref="A1:G1"/>
    <mergeCell ref="A3:G3"/>
    <mergeCell ref="A122:F122"/>
  </mergeCells>
  <conditionalFormatting sqref="B110">
    <cfRule type="duplicateValues" dxfId="0" priority="7"/>
  </conditionalFormatting>
  <conditionalFormatting sqref="B111">
    <cfRule type="duplicateValues" dxfId="0" priority="6"/>
  </conditionalFormatting>
  <conditionalFormatting sqref="B112">
    <cfRule type="duplicateValues" dxfId="0" priority="5"/>
  </conditionalFormatting>
  <conditionalFormatting sqref="B113">
    <cfRule type="duplicateValues" dxfId="0" priority="4"/>
  </conditionalFormatting>
  <conditionalFormatting sqref="B114">
    <cfRule type="duplicateValues" dxfId="0" priority="3"/>
  </conditionalFormatting>
  <conditionalFormatting sqref="B115:B121">
    <cfRule type="duplicateValues" dxfId="0" priority="2"/>
  </conditionalFormatting>
  <dataValidations count="1">
    <dataValidation type="custom" allowBlank="1" showInputMessage="1" showErrorMessage="1" sqref="F102 F103 F110 F121 F98:F101 F104:F107 F108:F109 F111:F115 F116:F120">
      <formula1>ISNUMBER(F98)</formula1>
    </dataValidation>
  </dataValidations>
  <pageMargins left="0" right="0" top="0.275" bottom="0.354166666666667" header="0.196527777777778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1633</v>
      </c>
      <c r="J1" s="11" t="s">
        <v>1634</v>
      </c>
      <c r="K1" s="11" t="s">
        <v>1635</v>
      </c>
      <c r="L1" s="11" t="s">
        <v>1636</v>
      </c>
      <c r="M1" s="11" t="s">
        <v>1637</v>
      </c>
      <c r="N1" s="11" t="s">
        <v>1638</v>
      </c>
      <c r="O1" s="11" t="s">
        <v>1639</v>
      </c>
      <c r="P1" s="11" t="s">
        <v>1640</v>
      </c>
      <c r="Q1" s="11" t="s">
        <v>1641</v>
      </c>
      <c r="R1" s="11" t="s">
        <v>1642</v>
      </c>
      <c r="S1" s="11" t="s">
        <v>1643</v>
      </c>
      <c r="T1" s="11" t="s">
        <v>1644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1645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1645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1646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1647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1647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1646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1645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1648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1645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1645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1649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1645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1650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1645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1649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1649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1646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1649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1645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1650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1645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1645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1649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1645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1645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1645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1645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1645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1645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1645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1649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1649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1645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1645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1645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1645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1648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1645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1645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1645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1645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1645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1651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1645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1645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1645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1651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1645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1645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1649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1649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1649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1645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1646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1645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1645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1645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1649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1645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1649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1645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1645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1645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1645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1651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1649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1645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1651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1649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1645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1645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1645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1649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1649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1645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1645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1645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1648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1645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1645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1645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1649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1645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1649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1649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1645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1645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1645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1649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1649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1645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1645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1645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1649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1650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1645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1645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1649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1645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1649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1649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1645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1645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1645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1650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1645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1646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1645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1645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1645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1645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1645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1648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1650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1645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1645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1645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1645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1649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1649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1645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1649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1645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1649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1645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1645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1649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1645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1648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1645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1645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1645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1646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1646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1649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1649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1649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1645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1645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1649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1649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1645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1649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1645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1645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1649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1645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1652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1649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1649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1645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1648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1645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1649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1645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1645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1645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1645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1649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1645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1645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1649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1649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1647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1645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1645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1645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1648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1653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1649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1649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1649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1645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1649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1652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1645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1649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1645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1647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1649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1645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1645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1649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1653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1645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1649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1645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1645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1649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1645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1649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1645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1645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1645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1645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1649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1649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1649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1645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1645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1652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1652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1652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1654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1648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1649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1655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1654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1649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1645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1652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1645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1652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1645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1646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1649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1645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1645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1656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1652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1649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1649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1647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1649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1652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1645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1645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1649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1645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1650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1645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1649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1649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1645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1652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1645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1652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1652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1652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1654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1652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1652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1657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1658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1647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1645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1652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1659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1645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1648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1645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1660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1661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1662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1650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1645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1645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1652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1645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1649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1649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1645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1652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1650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1649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1652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1663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1652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1664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1652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1645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1652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1654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1649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1652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1645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1652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1652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1652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1652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1648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1645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1652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1654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1645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1650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1645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1652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1645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1645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1649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1652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1652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1654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1649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1645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1645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1645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1649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1646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1649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1649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1645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1645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1652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1654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1652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1645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1650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1652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1649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1645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1652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1654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1648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1649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1648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1652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1649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1652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1649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1652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1645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1652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1652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1663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1646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1652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1649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1647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1649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1646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1665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1645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1652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1666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1664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1660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1667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1668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1669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1670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1652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1671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1654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1645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1652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1645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1645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1664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1649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1645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1646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1650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1649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1649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1652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1663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1653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1648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1664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1660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1652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1648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1649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1648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1645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1645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1652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1652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1645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1652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1663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1652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1648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1645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1655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1652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1652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1654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1672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1650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1645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1652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1648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1649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1646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1645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1649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1652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1656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1649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1652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1646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1652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1652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1652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1649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1652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1663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1645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1649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1666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1664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1660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1667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1673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1669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1645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1645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1649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1652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1645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1649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1645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1649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1646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1652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1652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1652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1652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1652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1652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1649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1652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1663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1655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1654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1649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1652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1656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1649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1649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1655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1652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1652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1654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1652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1654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1645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1652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1654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1648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1652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1645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1652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1652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1652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1654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1664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1649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1655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1649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1652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1652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1654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1645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1652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1654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1650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1660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1674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1675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1652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1652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1645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1645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1652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1652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1652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1652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1663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1652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1652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1645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1652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1676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1649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1645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1645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1655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1648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1655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1645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1649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1649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1656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1652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1652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1652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1652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1652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1646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1652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1648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1655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1646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1652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1663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1646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1646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1677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1678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1664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1660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1673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1669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1655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1679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1664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1680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1681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1652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1664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1682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1656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1649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1652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1648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1652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1663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1656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1652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1663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1649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1645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1649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1652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1648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1645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1652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1654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1652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1649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1655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1646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1664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1660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1683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1646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1652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1654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1647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1664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1656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1652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1652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1652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1645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1652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1648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1652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1652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1645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1652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1646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1652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1666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1664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1660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1667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1668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1669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1652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1652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1654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1649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1652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1663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1646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1655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1652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1652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1645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1651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1647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1664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1660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1684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1684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1685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1686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1652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1645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1656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1646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1645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1664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1660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1668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1645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1652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1652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1649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1650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1648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1649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1649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1649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1652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1652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1654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1652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1652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1652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1654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1652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1652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1652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1658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1645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1646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1649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1652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1655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1652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1654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1652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1645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1655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1654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1652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1687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1664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1660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1688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1689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1690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1652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1660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1661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1662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1652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1664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1691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1652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1663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1672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1652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1664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1692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1660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1669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1669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1693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1645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1660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1661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1694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1652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1645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1648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1652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1652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1695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1664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1660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1696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1697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1650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1652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1672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1665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1648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1649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1664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1660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1673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1698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1689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1699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1652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1655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1652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1663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1652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1649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1652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1652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1700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1675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1652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1663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1652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1671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1701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1664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1660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1684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1702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1650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1703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1692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1664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1660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1704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1669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1652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1652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1649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1646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1649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1672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1652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1663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1650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1652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1655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1664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1682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1646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1705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1664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1660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1706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1684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1689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1707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1708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1652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1656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1709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1710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1664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1660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1675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1711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1712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1688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1689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1690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1664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1684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1685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1713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1649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1652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1664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1645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1645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1648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1645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1664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1653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1652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1663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1652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1652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1652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1664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1660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1673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1698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1689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1714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1652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1649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1664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1715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1664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1660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1680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1715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1697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1703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1692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1664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1660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1673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1669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1646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1687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1709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1710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1664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1660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1711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1712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1688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1690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1646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1687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1664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1692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1660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1669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1670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1690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1693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1652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1663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1677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1678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1664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1660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1704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1669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1652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1678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1664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1660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1669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1669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1716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1664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1664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1660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1691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1652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1717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1652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1652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1664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1687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1664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1660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1688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1689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1690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1645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1715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1664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1660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1718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1706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1684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1715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1718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1719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1664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1660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1696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1720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1697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1652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1645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1717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1645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1675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1700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1664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1660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1652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1649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1652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1663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1709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1664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1660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1688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1689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1690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1705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1664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1660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1721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1665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1664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1660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1673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1664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1668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1649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1652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1654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1650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1692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1664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1660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1693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1669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1669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1693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1722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1652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1645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1677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1678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1664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1660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1673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1669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1669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1649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1664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1660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1723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1646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1645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1660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1665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1664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1660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1704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1650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1664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1704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1645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1717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1664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1664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1664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1660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1668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1705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1664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1660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1684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1688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1689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1707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1708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1715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1664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1715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1664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1660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1720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1665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1660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1649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1664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1660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1724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1664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1665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1664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1692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1664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1660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1725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1669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1669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1693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1722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1649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1664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1660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1665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1664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1660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1682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1660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1675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1674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1652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1664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1660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1726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1664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1660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1668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1672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1664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1660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1727</v>
      </c>
      <c r="F1146" s="7" t="s">
        <v>1728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1696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1680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1726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1697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1697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1664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1660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1729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1664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1660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1683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1645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1664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1660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1682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1665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1664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1717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1664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1664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1660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1668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1664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1660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1664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1660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1724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1730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1731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1664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1660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1732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1664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1660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1682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1660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1664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1660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1704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1664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1660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1704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1645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1664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1660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1733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1723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1672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1664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1660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1704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1715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1664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1715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1664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1660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1668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1664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1664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1660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1668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1664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1660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1734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1696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1680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1720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1697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1664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1660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1724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1664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1645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1664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1660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1682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1664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1660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1673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1735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1660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1675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1672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1664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1660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1704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1665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1664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1660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1736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1682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1664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1660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1724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1664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1664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1660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1737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1682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1664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1660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1723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1664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1660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1704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1664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1660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1668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1738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1739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1660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1661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1674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1652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1676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1664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1664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1660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1682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1664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1660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1723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1664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1660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1682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1660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1675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1740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1664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1660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1704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1664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1660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1741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1664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1660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1724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1664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1660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1691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1664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1660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1739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1664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1660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1739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1660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1715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1664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1660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1665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1715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1664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1660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1682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1664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1664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1660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1723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1664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1664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1660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1682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1664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1660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1724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1664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1664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1660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1682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1664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1660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1739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1648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1682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1664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1660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1720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1664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1664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1660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1683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1660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1665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1664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1660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1660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1665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1742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1664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1660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1743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1683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1652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1664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1660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1668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1664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1660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1668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1664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1668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1664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1664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1660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1682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1664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1660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1744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1724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1664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1660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1745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1724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1664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1660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1724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1664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1660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1668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1652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1664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1664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1660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1738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1682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1664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1652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1664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1660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1739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1664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1660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1746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1683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1664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1660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1747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1682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1652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1663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1652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1657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1748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1664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1660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1749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1750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1664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1660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1683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1664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1660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1725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1682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1751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1664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1660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1752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1739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1660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1664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1655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1753</v>
      </c>
      <c r="B1550" s="13" t="s">
        <v>8</v>
      </c>
      <c r="C1550" s="13" t="s">
        <v>1754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1755</v>
      </c>
      <c r="B1551" s="13" t="s">
        <v>8</v>
      </c>
      <c r="C1551" s="13" t="s">
        <v>1756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1757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1758</v>
      </c>
      <c r="B1774" s="13" t="s">
        <v>1440</v>
      </c>
      <c r="C1774" s="13" t="s">
        <v>1759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1758</v>
      </c>
      <c r="B1775" s="13" t="s">
        <v>1095</v>
      </c>
      <c r="C1775" s="13" t="s">
        <v>1760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1761</v>
      </c>
      <c r="B1799" s="13" t="s">
        <v>8</v>
      </c>
      <c r="C1799" s="13" t="s">
        <v>1762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1763</v>
      </c>
      <c r="C1829" s="13" t="s">
        <v>1764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1765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1766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1767</v>
      </c>
      <c r="C1888" s="13" t="s">
        <v>1768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1769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1770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1771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1772</v>
      </c>
      <c r="B300" t="s">
        <v>78</v>
      </c>
      <c r="C300" t="s">
        <v>77</v>
      </c>
      <c r="D300" s="3">
        <v>77.1501889302821</v>
      </c>
    </row>
    <row r="301" spans="2:4">
      <c r="B301" t="s">
        <v>1772</v>
      </c>
      <c r="C301" t="s">
        <v>1772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1773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竞价明细表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2021-10-27T03:02:00Z</cp:lastPrinted>
  <dcterms:modified xsi:type="dcterms:W3CDTF">2022-07-04T04:05:18Z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